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70" activeTab="0"/>
  </bookViews>
  <sheets>
    <sheet name="เงินนอกงปม.53" sheetId="1" r:id="rId1"/>
    <sheet name="งบแผ่นดิน53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<sst xmlns="http://schemas.openxmlformats.org/spreadsheetml/2006/main" count="118" uniqueCount="81">
  <si>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>ลำดับ</t>
  </si>
  <si>
    <t>หน่วยงาน</t>
  </si>
  <si>
    <t>รวม</t>
  </si>
  <si>
    <t>กองกลาง</t>
  </si>
  <si>
    <t>งานอาคารสถานที่</t>
  </si>
  <si>
    <t>กองการเจ้าหน้าที่</t>
  </si>
  <si>
    <t>กองคลัง</t>
  </si>
  <si>
    <t>กองพัสดุ</t>
  </si>
  <si>
    <t>กองแผนงาน</t>
  </si>
  <si>
    <t>สำนักเทคโนโลยีการศึกษา</t>
  </si>
  <si>
    <t>สำนักบริการการศึกษา</t>
  </si>
  <si>
    <t>สำนักวิชาการ</t>
  </si>
  <si>
    <t>สำนักทะเบียนวัดผล</t>
  </si>
  <si>
    <t>สำนักคอมพิวเตอร์</t>
  </si>
  <si>
    <t>สำนักบรรณสารสนเทศ</t>
  </si>
  <si>
    <t>ศวน.มสธ. นครศรีธรรมราช</t>
  </si>
  <si>
    <t>ศวน.มสธ. นครสวรรค์</t>
  </si>
  <si>
    <t>ศวน.มสธ. เพชรบุรี</t>
  </si>
  <si>
    <t>ศวน.มสธ. สุโขทัย</t>
  </si>
  <si>
    <t>ศวน.มสธ. อุบลราชธานี</t>
  </si>
  <si>
    <t>ศวน.มสธ. อุดรธานี</t>
  </si>
  <si>
    <t>ศวน.มสธ. ลำปาง</t>
  </si>
  <si>
    <t>ศวน.มสธ. จันทบุรี</t>
  </si>
  <si>
    <t>ศวน.มสธ. ยะลา</t>
  </si>
  <si>
    <t>ศวน.มสธ. นครนายก</t>
  </si>
  <si>
    <t>สำนักพิมพ์</t>
  </si>
  <si>
    <t>สำนักการศึกษาต่อเนื่อง</t>
  </si>
  <si>
    <t>สถาบันวิจัยและพัฒนา</t>
  </si>
  <si>
    <t>สาขาวิชาศึกษาศาสตร์</t>
  </si>
  <si>
    <t>สาขาวิชาศิลปศาสตร์</t>
  </si>
  <si>
    <t>สาขาวิทยาการจัดการ</t>
  </si>
  <si>
    <t>สาขาวิชานิติศาสตร์</t>
  </si>
  <si>
    <t>สาขาวิชาวิทยาศาสตร์สุขภาพ</t>
  </si>
  <si>
    <t>สาขาวิชาพยาบาลศาสตร์</t>
  </si>
  <si>
    <t>สาขาวิชาเศรษฐศาสตร์</t>
  </si>
  <si>
    <t>หน่วยตรวจสอบภายใน</t>
  </si>
  <si>
    <t>ศูนย์สารสนเทศ</t>
  </si>
  <si>
    <t>ศูนย์สัมมนาและฝึกอบรม</t>
  </si>
  <si>
    <t>สำนักบัณฑิตศึกษา</t>
  </si>
  <si>
    <t>ยอดรวมทั้งหมด</t>
  </si>
  <si>
    <t>สาขาวิชามนุษยนิเวศศาสตร์</t>
  </si>
  <si>
    <t>ศูนย์ประสานงานการประกันฯ</t>
  </si>
  <si>
    <t>งานประสานศูน์วิทยพัฒนา</t>
  </si>
  <si>
    <t>งานวิเทศสัมพันธ์</t>
  </si>
  <si>
    <t>สาขาวิชาส่งเสริมการเกษตรฯ</t>
  </si>
  <si>
    <t>สาขาวิชารัฐศาสตร์</t>
  </si>
  <si>
    <t>สาขาวิชานิเทศศาสตร์</t>
  </si>
  <si>
    <t>สาขาวิชาวิทย์-เทคโนฯ</t>
  </si>
  <si>
    <t>งบ</t>
  </si>
  <si>
    <t>บุคลากร</t>
  </si>
  <si>
    <t>ดำเนินงาน</t>
  </si>
  <si>
    <t>ลงทุน</t>
  </si>
  <si>
    <t>เงินอุดหนุน</t>
  </si>
  <si>
    <t>รายจ่ายอื่น</t>
  </si>
  <si>
    <t>รวมเงินนอกงบประมาณ</t>
  </si>
  <si>
    <t>รวมเงินงบประมาณแผ่นดิน</t>
  </si>
  <si>
    <t>แผนงบประมาณ ผลผลิต / โครงการ</t>
  </si>
  <si>
    <t>ผลผลิตที่ 1 : ผู้สำเร็จการศึกษาด้านสังคมศาสตร์</t>
  </si>
  <si>
    <t>ผลผลิตที่ 2 : ผู้สำเร็จการศึกษาด้านวิทยาศาสตร์และเทคโนโลยี</t>
  </si>
  <si>
    <t>ผลผลิตที่ 3 : ผู้สำเร็จการศึกษาด้านวิทยาศาสตร์สุขภาพ</t>
  </si>
  <si>
    <t>ผลผลิตที่ 4 : ผลงานการให้บริการวิชาการ</t>
  </si>
  <si>
    <t>ผลผลิตที่ 1 : ผลงานทำนุบำรุงศิลปวัฒนธรรม</t>
  </si>
  <si>
    <t>รวมทั้งสิ้น</t>
  </si>
  <si>
    <t>หมายเหตุ  เนื่องจากงบประมาณแผ่นดินไม่ได้จัดสรรในระดับหน่วยงาน  จึงใช้รายงานเฉพาะในระดับมหาวิทยาลัยเท่านั้น</t>
  </si>
  <si>
    <t>ไม่ได้แยกงปม.</t>
  </si>
  <si>
    <t>สำนักงานสภามหาวิทยาลัย</t>
  </si>
  <si>
    <t>ข้อมูลงบประมาณรายจ่ายเงินนอกงบประมาณ ประจำปีงบประมาณ พ.ศ.2553</t>
  </si>
  <si>
    <t>หน่วยเลขานุการกิจ(สำนักอธิการบดี)</t>
  </si>
  <si>
    <t>ผลผลิตจัดการศึกษาหลักสูตรรัฐประศาสน -</t>
  </si>
  <si>
    <t>ศาสตรบันฑิต ฯ</t>
  </si>
  <si>
    <t>หมายเหตุ  ข้อมูลการจัดสรรงบประมาณรายจ่ายเงินนอกงบประมาณ ประจำปีงบประมาณ พ.ศ. 2553 ที่ได้รับอนุมัติจากสภามหาวิทยาลัย ในการประชุมครั้งที่ 9 /2552 เมื่อวันที่ 25 กันยายน  2552</t>
  </si>
  <si>
    <t>ที่มา  :       กองแผนงาน  ณ วันที่ 6 ม.ค.54</t>
  </si>
  <si>
    <t>ข้อมูลงบประมาณรายจ่ายเงินงบประมาณแผ่นดิน ประจำปีงบประมาณ พ.ศ.2553</t>
  </si>
  <si>
    <t>แผนงาน : ขยายโอกาสและพัฒนาการศึกษา</t>
  </si>
  <si>
    <t>ผลผลิตที่ 5 : ผลงานวิจัยเพื่อสร้างองค์ความรู้</t>
  </si>
  <si>
    <t>แผนงาน : ส่งเสริมและพัฒนาศาสนา ศิลปะและวัฒนธรรม</t>
  </si>
  <si>
    <t>ที่มา :  เอกสารงบประมาณ ฉบับที่ 3 งบประมาณรายจ่าย ประจำปีงบประมาณ พ.ศ. 2553 เล่มที่ 8 (2)  กระทรวงศึกษาธิการ (2) สำนักงบประมาณ สำนักนายกรัฐมนตรี</t>
  </si>
  <si>
    <t>เงินรายได้</t>
  </si>
  <si>
    <t>เงินคงคลัง</t>
  </si>
  <si>
    <t>เงินกองทุน</t>
  </si>
  <si>
    <t>รูปแบบพิเศษ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</si>
</sst>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</numFmts>
  <fonts count="54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sz val="14"/>
      <color indexed="10"/>
      <name val="TH SarabunPSK"/>
      <family val="2"/>
    </font>
    <font>
      <sz val="14"/>
      <color indexed="17"/>
      <name val="TH SarabunPSK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b/>
      <sz val="14"/>
      <color rgb="FF00B050"/>
      <name val="TH SarabunPSK"/>
      <family val="2"/>
    </font>
    <font>
      <sz val="14"/>
      <color rgb="FFFF0000"/>
      <name val="TH SarabunPSK"/>
      <family val="2"/>
    </font>
    <font>
      <sz val="14"/>
      <color rgb="FF00B05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8" fontId="4" fillId="0" borderId="13" xfId="42" applyNumberFormat="1" applyFont="1" applyFill="1" applyBorder="1" applyAlignment="1">
      <alignment/>
    </xf>
    <xf numFmtId="208" fontId="4" fillId="0" borderId="0" xfId="0" applyNumberFormat="1" applyFont="1" applyFill="1" applyAlignment="1">
      <alignment/>
    </xf>
    <xf numFmtId="208" fontId="4" fillId="0" borderId="13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13" xfId="57" applyFont="1" applyFill="1" applyBorder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>
      <alignment/>
    </xf>
    <xf numFmtId="208" fontId="3" fillId="0" borderId="15" xfId="42" applyNumberFormat="1" applyFont="1" applyFill="1" applyBorder="1" applyAlignment="1">
      <alignment/>
    </xf>
    <xf numFmtId="208" fontId="3" fillId="33" borderId="15" xfId="42" applyNumberFormat="1" applyFont="1" applyFill="1" applyBorder="1" applyAlignment="1">
      <alignment/>
    </xf>
    <xf numFmtId="208" fontId="50" fillId="0" borderId="13" xfId="0" applyNumberFormat="1" applyFont="1" applyBorder="1" applyAlignment="1">
      <alignment/>
    </xf>
    <xf numFmtId="208" fontId="51" fillId="0" borderId="15" xfId="0" applyNumberFormat="1" applyFont="1" applyBorder="1" applyAlignment="1">
      <alignment/>
    </xf>
    <xf numFmtId="208" fontId="3" fillId="0" borderId="15" xfId="0" applyNumberFormat="1" applyFont="1" applyBorder="1" applyAlignment="1">
      <alignment/>
    </xf>
    <xf numFmtId="208" fontId="52" fillId="0" borderId="0" xfId="0" applyNumberFormat="1" applyFont="1" applyAlignment="1">
      <alignment/>
    </xf>
    <xf numFmtId="208" fontId="53" fillId="0" borderId="0" xfId="42" applyNumberFormat="1" applyFont="1" applyAlignment="1">
      <alignment/>
    </xf>
    <xf numFmtId="208" fontId="4" fillId="0" borderId="0" xfId="42" applyNumberFormat="1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208" fontId="3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208" fontId="4" fillId="0" borderId="11" xfId="42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208" fontId="4" fillId="0" borderId="13" xfId="42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208" fontId="4" fillId="0" borderId="14" xfId="42" applyNumberFormat="1" applyFont="1" applyBorder="1" applyAlignment="1">
      <alignment/>
    </xf>
    <xf numFmtId="208" fontId="4" fillId="0" borderId="11" xfId="42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8" fontId="3" fillId="0" borderId="19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2</xdr:row>
      <xdr:rowOff>228600</xdr:rowOff>
    </xdr:from>
    <xdr:to>
      <xdr:col>28</xdr:col>
      <xdr:colOff>0</xdr:colOff>
      <xdr:row>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429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 : บาท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219075</xdr:rowOff>
    </xdr:from>
    <xdr:to>
      <xdr:col>7</xdr:col>
      <xdr:colOff>1028700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752475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 : 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0"/>
  <sheetViews>
    <sheetView tabSelected="1" zoomScalePageLayoutView="0" workbookViewId="0" topLeftCell="A1">
      <selection activeCell="AB23" sqref="AB23"/>
    </sheetView>
  </sheetViews>
  <sheetFormatPr defaultColWidth="10.8515625" defaultRowHeight="21.75"/>
  <cols>
    <col min="1" max="1" width="10.8515625" style="5" customWidth="1"/>
    <col min="2" max="2" width="31.421875" style="5" bestFit="1" customWidth="1"/>
    <col min="3" max="3" width="12.00390625" style="5" bestFit="1" customWidth="1"/>
    <col min="4" max="4" width="12.421875" style="5" hidden="1" customWidth="1"/>
    <col min="5" max="5" width="0.13671875" style="5" hidden="1" customWidth="1"/>
    <col min="6" max="7" width="10.8515625" style="5" hidden="1" customWidth="1"/>
    <col min="8" max="8" width="12.140625" style="5" customWidth="1"/>
    <col min="9" max="9" width="12.140625" style="5" hidden="1" customWidth="1"/>
    <col min="10" max="12" width="10.8515625" style="5" hidden="1" customWidth="1"/>
    <col min="13" max="13" width="12.00390625" style="5" customWidth="1"/>
    <col min="14" max="14" width="10.8515625" style="5" hidden="1" customWidth="1"/>
    <col min="15" max="15" width="12.00390625" style="5" hidden="1" customWidth="1"/>
    <col min="16" max="17" width="10.8515625" style="5" hidden="1" customWidth="1"/>
    <col min="18" max="18" width="12.140625" style="5" bestFit="1" customWidth="1"/>
    <col min="19" max="22" width="10.8515625" style="5" hidden="1" customWidth="1"/>
    <col min="23" max="23" width="12.00390625" style="5" bestFit="1" customWidth="1"/>
    <col min="24" max="27" width="10.8515625" style="5" hidden="1" customWidth="1"/>
    <col min="28" max="28" width="13.7109375" style="5" bestFit="1" customWidth="1"/>
    <col min="29" max="30" width="10.8515625" style="5" hidden="1" customWidth="1"/>
    <col min="31" max="31" width="12.140625" style="5" hidden="1" customWidth="1"/>
    <col min="32" max="33" width="10.8515625" style="5" hidden="1" customWidth="1"/>
    <col min="34" max="34" width="13.7109375" style="5" hidden="1" customWidth="1"/>
    <col min="35" max="35" width="3.00390625" style="5" customWidth="1"/>
    <col min="36" max="16384" width="10.8515625" style="5" customWidth="1"/>
  </cols>
  <sheetData>
    <row r="2" spans="1:28" ht="18.7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4" spans="1:34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6"/>
      <c r="AE4" s="6"/>
      <c r="AF4" s="6"/>
      <c r="AG4" s="6"/>
      <c r="AH4" s="6"/>
    </row>
    <row r="5" spans="1:34" ht="18.75">
      <c r="A5" s="7"/>
      <c r="B5" s="7"/>
      <c r="C5" s="60" t="s">
        <v>54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  <c r="AC5" s="9"/>
      <c r="AD5" s="10"/>
      <c r="AE5" s="10"/>
      <c r="AF5" s="10"/>
      <c r="AG5" s="10"/>
      <c r="AH5" s="10"/>
    </row>
    <row r="6" spans="1:34" ht="18.75">
      <c r="A6" s="11" t="s">
        <v>0</v>
      </c>
      <c r="B6" s="12" t="s">
        <v>1</v>
      </c>
      <c r="C6" s="13" t="s">
        <v>48</v>
      </c>
      <c r="D6" s="14" t="s">
        <v>77</v>
      </c>
      <c r="E6" s="14" t="s">
        <v>78</v>
      </c>
      <c r="F6" s="14" t="s">
        <v>79</v>
      </c>
      <c r="G6" s="14" t="s">
        <v>80</v>
      </c>
      <c r="H6" s="13" t="s">
        <v>48</v>
      </c>
      <c r="I6" s="14" t="s">
        <v>77</v>
      </c>
      <c r="J6" s="14" t="s">
        <v>78</v>
      </c>
      <c r="K6" s="14" t="s">
        <v>79</v>
      </c>
      <c r="L6" s="14" t="s">
        <v>80</v>
      </c>
      <c r="M6" s="13" t="s">
        <v>48</v>
      </c>
      <c r="N6" s="14" t="s">
        <v>77</v>
      </c>
      <c r="O6" s="14" t="s">
        <v>78</v>
      </c>
      <c r="P6" s="14" t="s">
        <v>79</v>
      </c>
      <c r="Q6" s="14" t="s">
        <v>80</v>
      </c>
      <c r="R6" s="13" t="s">
        <v>48</v>
      </c>
      <c r="S6" s="14" t="s">
        <v>77</v>
      </c>
      <c r="T6" s="14" t="s">
        <v>78</v>
      </c>
      <c r="U6" s="14" t="s">
        <v>79</v>
      </c>
      <c r="V6" s="14" t="s">
        <v>80</v>
      </c>
      <c r="W6" s="13" t="s">
        <v>48</v>
      </c>
      <c r="X6" s="14" t="s">
        <v>77</v>
      </c>
      <c r="Y6" s="14" t="s">
        <v>78</v>
      </c>
      <c r="Z6" s="14" t="s">
        <v>79</v>
      </c>
      <c r="AA6" s="14" t="s">
        <v>80</v>
      </c>
      <c r="AB6" s="13" t="s">
        <v>2</v>
      </c>
      <c r="AC6" s="9"/>
      <c r="AD6" s="14" t="s">
        <v>77</v>
      </c>
      <c r="AE6" s="14" t="s">
        <v>78</v>
      </c>
      <c r="AF6" s="14" t="s">
        <v>79</v>
      </c>
      <c r="AG6" s="14" t="s">
        <v>80</v>
      </c>
      <c r="AH6" s="10"/>
    </row>
    <row r="7" spans="1:34" ht="18.75">
      <c r="A7" s="15"/>
      <c r="B7" s="16"/>
      <c r="C7" s="17" t="s">
        <v>49</v>
      </c>
      <c r="D7" s="17"/>
      <c r="E7" s="17"/>
      <c r="F7" s="17"/>
      <c r="G7" s="17"/>
      <c r="H7" s="17" t="s">
        <v>50</v>
      </c>
      <c r="I7" s="17"/>
      <c r="J7" s="17"/>
      <c r="K7" s="17"/>
      <c r="L7" s="17"/>
      <c r="M7" s="17" t="s">
        <v>51</v>
      </c>
      <c r="N7" s="17"/>
      <c r="O7" s="17"/>
      <c r="P7" s="17"/>
      <c r="Q7" s="17"/>
      <c r="R7" s="17" t="s">
        <v>52</v>
      </c>
      <c r="S7" s="17"/>
      <c r="T7" s="17"/>
      <c r="U7" s="17"/>
      <c r="V7" s="17"/>
      <c r="W7" s="17" t="s">
        <v>53</v>
      </c>
      <c r="X7" s="17"/>
      <c r="Y7" s="17"/>
      <c r="Z7" s="17"/>
      <c r="AA7" s="17"/>
      <c r="AB7" s="17"/>
      <c r="AC7" s="9"/>
      <c r="AD7" s="18"/>
      <c r="AE7" s="18"/>
      <c r="AF7" s="18"/>
      <c r="AG7" s="18"/>
      <c r="AH7" s="19" t="s">
        <v>2</v>
      </c>
    </row>
    <row r="8" spans="1:36" ht="18.75">
      <c r="A8" s="20">
        <v>1</v>
      </c>
      <c r="B8" s="9" t="s">
        <v>35</v>
      </c>
      <c r="C8" s="21">
        <f>SUM(D8:G8)</f>
        <v>368900</v>
      </c>
      <c r="D8" s="21">
        <v>368900</v>
      </c>
      <c r="E8" s="21"/>
      <c r="F8" s="21"/>
      <c r="G8" s="21"/>
      <c r="H8" s="21">
        <f>SUM(I8:L8)</f>
        <v>42000</v>
      </c>
      <c r="I8" s="21">
        <v>42000</v>
      </c>
      <c r="J8" s="21"/>
      <c r="K8" s="21"/>
      <c r="L8" s="21"/>
      <c r="M8" s="21">
        <f>SUM(N8:Q8)</f>
        <v>0</v>
      </c>
      <c r="N8" s="21"/>
      <c r="O8" s="21"/>
      <c r="P8" s="21"/>
      <c r="Q8" s="21"/>
      <c r="R8" s="21">
        <f>SUM(S8:V8)</f>
        <v>0</v>
      </c>
      <c r="S8" s="21"/>
      <c r="T8" s="21"/>
      <c r="U8" s="21"/>
      <c r="V8" s="21"/>
      <c r="W8" s="21">
        <f>SUM(X8:AA8)</f>
        <v>0</v>
      </c>
      <c r="X8" s="21"/>
      <c r="Y8" s="21"/>
      <c r="Z8" s="21"/>
      <c r="AA8" s="21"/>
      <c r="AB8" s="21">
        <f>SUM(C8,H8,M8,R8,W8)</f>
        <v>410900</v>
      </c>
      <c r="AC8" s="22" t="s">
        <v>64</v>
      </c>
      <c r="AD8" s="23">
        <f aca="true" t="shared" si="0" ref="AD8:AG23">SUM(D8,I8,N8,S8,X8)</f>
        <v>410900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>SUM(AD8:AG8)</f>
        <v>410900</v>
      </c>
      <c r="AJ8" s="24"/>
    </row>
    <row r="9" spans="1:34" ht="18.75">
      <c r="A9" s="20">
        <v>2</v>
      </c>
      <c r="B9" s="9" t="s">
        <v>4</v>
      </c>
      <c r="C9" s="21">
        <f aca="true" t="shared" si="1" ref="C9:C55">SUM(D9:G9)</f>
        <v>2921600</v>
      </c>
      <c r="D9" s="21">
        <v>2921600</v>
      </c>
      <c r="E9" s="21"/>
      <c r="F9" s="21"/>
      <c r="G9" s="21"/>
      <c r="H9" s="21">
        <f aca="true" t="shared" si="2" ref="H9:H54">SUM(I9:L9)</f>
        <v>21498700</v>
      </c>
      <c r="I9" s="21">
        <v>20238400</v>
      </c>
      <c r="J9" s="21">
        <v>673500</v>
      </c>
      <c r="K9" s="21">
        <v>586800</v>
      </c>
      <c r="L9" s="21"/>
      <c r="M9" s="21">
        <f aca="true" t="shared" si="3" ref="M9:M54">SUM(N9:Q9)</f>
        <v>149961000</v>
      </c>
      <c r="N9" s="21">
        <v>30000</v>
      </c>
      <c r="O9" s="21">
        <f>15956000+125620000+2900000+2280000+3175000</f>
        <v>149931000</v>
      </c>
      <c r="P9" s="21"/>
      <c r="Q9" s="21"/>
      <c r="R9" s="21">
        <f aca="true" t="shared" si="4" ref="R9:R54">SUM(S9:V9)</f>
        <v>0</v>
      </c>
      <c r="S9" s="21"/>
      <c r="T9" s="21"/>
      <c r="U9" s="21"/>
      <c r="V9" s="21"/>
      <c r="W9" s="21">
        <f aca="true" t="shared" si="5" ref="W9:W54">SUM(X9:AA9)</f>
        <v>0</v>
      </c>
      <c r="X9" s="21"/>
      <c r="Y9" s="21"/>
      <c r="Z9" s="21"/>
      <c r="AA9" s="21"/>
      <c r="AB9" s="21">
        <f aca="true" t="shared" si="6" ref="AB9:AB54">SUM(C9,H9,M9,R9,W9)</f>
        <v>174381300</v>
      </c>
      <c r="AC9" s="22"/>
      <c r="AD9" s="23">
        <f t="shared" si="0"/>
        <v>23190000</v>
      </c>
      <c r="AE9" s="23">
        <f t="shared" si="0"/>
        <v>150604500</v>
      </c>
      <c r="AF9" s="23">
        <f t="shared" si="0"/>
        <v>586800</v>
      </c>
      <c r="AG9" s="23">
        <f t="shared" si="0"/>
        <v>0</v>
      </c>
      <c r="AH9" s="23">
        <f>SUM(AD9:AG9)</f>
        <v>174381300</v>
      </c>
    </row>
    <row r="10" spans="1:34" ht="18.75">
      <c r="A10" s="20">
        <v>3</v>
      </c>
      <c r="B10" s="9" t="s">
        <v>36</v>
      </c>
      <c r="C10" s="21">
        <f t="shared" si="1"/>
        <v>3738100</v>
      </c>
      <c r="D10" s="21">
        <v>3738100</v>
      </c>
      <c r="E10" s="21"/>
      <c r="F10" s="21"/>
      <c r="G10" s="21"/>
      <c r="H10" s="21">
        <f t="shared" si="2"/>
        <v>1327700</v>
      </c>
      <c r="I10" s="21">
        <v>1327700</v>
      </c>
      <c r="J10" s="21"/>
      <c r="K10" s="21"/>
      <c r="L10" s="21"/>
      <c r="M10" s="21">
        <f t="shared" si="3"/>
        <v>436000</v>
      </c>
      <c r="N10" s="21"/>
      <c r="O10" s="21">
        <v>436000</v>
      </c>
      <c r="P10" s="21"/>
      <c r="Q10" s="21"/>
      <c r="R10" s="21">
        <f t="shared" si="4"/>
        <v>0</v>
      </c>
      <c r="S10" s="21"/>
      <c r="T10" s="21"/>
      <c r="U10" s="21"/>
      <c r="V10" s="21"/>
      <c r="W10" s="21">
        <f t="shared" si="5"/>
        <v>0</v>
      </c>
      <c r="X10" s="21"/>
      <c r="Y10" s="21"/>
      <c r="Z10" s="21"/>
      <c r="AA10" s="21"/>
      <c r="AB10" s="21">
        <f t="shared" si="6"/>
        <v>5501800</v>
      </c>
      <c r="AC10" s="22"/>
      <c r="AD10" s="23">
        <f t="shared" si="0"/>
        <v>5065800</v>
      </c>
      <c r="AE10" s="23">
        <f t="shared" si="0"/>
        <v>436000</v>
      </c>
      <c r="AF10" s="23">
        <f t="shared" si="0"/>
        <v>0</v>
      </c>
      <c r="AG10" s="23">
        <f t="shared" si="0"/>
        <v>0</v>
      </c>
      <c r="AH10" s="23">
        <f>SUM(AD10:AG10)</f>
        <v>5501800</v>
      </c>
    </row>
    <row r="11" spans="1:34" ht="18.75">
      <c r="A11" s="20">
        <v>4</v>
      </c>
      <c r="B11" s="9" t="s">
        <v>41</v>
      </c>
      <c r="C11" s="21">
        <f t="shared" si="1"/>
        <v>346700</v>
      </c>
      <c r="D11" s="21">
        <v>346700</v>
      </c>
      <c r="E11" s="21"/>
      <c r="F11" s="21"/>
      <c r="G11" s="21"/>
      <c r="H11" s="21">
        <f t="shared" si="2"/>
        <v>1636100</v>
      </c>
      <c r="I11" s="21">
        <v>1636100</v>
      </c>
      <c r="J11" s="21"/>
      <c r="K11" s="21"/>
      <c r="L11" s="21"/>
      <c r="M11" s="21">
        <f t="shared" si="3"/>
        <v>0</v>
      </c>
      <c r="N11" s="21"/>
      <c r="O11" s="21"/>
      <c r="P11" s="21"/>
      <c r="Q11" s="21"/>
      <c r="R11" s="21">
        <f t="shared" si="4"/>
        <v>0</v>
      </c>
      <c r="S11" s="21"/>
      <c r="T11" s="21"/>
      <c r="U11" s="21"/>
      <c r="V11" s="21"/>
      <c r="W11" s="21">
        <f t="shared" si="5"/>
        <v>2100000</v>
      </c>
      <c r="X11" s="21">
        <v>2100000</v>
      </c>
      <c r="Y11" s="21"/>
      <c r="Z11" s="21"/>
      <c r="AA11" s="21"/>
      <c r="AB11" s="21">
        <f t="shared" si="6"/>
        <v>4082800</v>
      </c>
      <c r="AC11" s="22"/>
      <c r="AD11" s="23">
        <f t="shared" si="0"/>
        <v>4082800</v>
      </c>
      <c r="AE11" s="23">
        <f t="shared" si="0"/>
        <v>0</v>
      </c>
      <c r="AF11" s="23">
        <f t="shared" si="0"/>
        <v>0</v>
      </c>
      <c r="AG11" s="23">
        <f t="shared" si="0"/>
        <v>0</v>
      </c>
      <c r="AH11" s="23">
        <f aca="true" t="shared" si="7" ref="AH11:AH56">SUM(AD11:AG11)</f>
        <v>4082800</v>
      </c>
    </row>
    <row r="12" spans="1:34" ht="18.75">
      <c r="A12" s="20">
        <v>5</v>
      </c>
      <c r="B12" s="9" t="s">
        <v>37</v>
      </c>
      <c r="C12" s="21">
        <f t="shared" si="1"/>
        <v>0</v>
      </c>
      <c r="D12" s="21"/>
      <c r="E12" s="21"/>
      <c r="F12" s="21"/>
      <c r="G12" s="21"/>
      <c r="H12" s="21">
        <f t="shared" si="2"/>
        <v>0</v>
      </c>
      <c r="I12" s="21"/>
      <c r="J12" s="21"/>
      <c r="K12" s="21"/>
      <c r="L12" s="21"/>
      <c r="M12" s="21">
        <f t="shared" si="3"/>
        <v>5300000</v>
      </c>
      <c r="N12" s="21"/>
      <c r="O12" s="21"/>
      <c r="P12" s="21"/>
      <c r="Q12" s="21">
        <f>5300000</f>
        <v>5300000</v>
      </c>
      <c r="R12" s="21">
        <f t="shared" si="4"/>
        <v>0</v>
      </c>
      <c r="S12" s="21"/>
      <c r="T12" s="21"/>
      <c r="U12" s="21"/>
      <c r="V12" s="21"/>
      <c r="W12" s="21">
        <f t="shared" si="5"/>
        <v>84426400</v>
      </c>
      <c r="X12" s="21"/>
      <c r="Y12" s="21"/>
      <c r="Z12" s="21"/>
      <c r="AA12" s="21">
        <f>84426400</f>
        <v>84426400</v>
      </c>
      <c r="AB12" s="21">
        <f t="shared" si="6"/>
        <v>89726400</v>
      </c>
      <c r="AC12" s="22"/>
      <c r="AD12" s="23">
        <f t="shared" si="0"/>
        <v>0</v>
      </c>
      <c r="AE12" s="23">
        <f t="shared" si="0"/>
        <v>0</v>
      </c>
      <c r="AF12" s="23">
        <f t="shared" si="0"/>
        <v>0</v>
      </c>
      <c r="AG12" s="23">
        <f t="shared" si="0"/>
        <v>89726400</v>
      </c>
      <c r="AH12" s="23">
        <f t="shared" si="7"/>
        <v>89726400</v>
      </c>
    </row>
    <row r="13" spans="1:34" ht="18.75">
      <c r="A13" s="20">
        <v>6</v>
      </c>
      <c r="B13" s="9" t="s">
        <v>42</v>
      </c>
      <c r="C13" s="21">
        <f t="shared" si="1"/>
        <v>99800</v>
      </c>
      <c r="D13" s="21">
        <v>99800</v>
      </c>
      <c r="E13" s="21"/>
      <c r="F13" s="21"/>
      <c r="G13" s="21"/>
      <c r="H13" s="21">
        <f t="shared" si="2"/>
        <v>774400</v>
      </c>
      <c r="I13" s="21">
        <v>774400</v>
      </c>
      <c r="J13" s="21"/>
      <c r="K13" s="21"/>
      <c r="L13" s="21"/>
      <c r="M13" s="21">
        <f t="shared" si="3"/>
        <v>700000</v>
      </c>
      <c r="N13" s="21">
        <v>700000</v>
      </c>
      <c r="O13" s="21"/>
      <c r="P13" s="21"/>
      <c r="Q13" s="21"/>
      <c r="R13" s="21">
        <f t="shared" si="4"/>
        <v>0</v>
      </c>
      <c r="S13" s="21"/>
      <c r="T13" s="21"/>
      <c r="U13" s="21"/>
      <c r="V13" s="21"/>
      <c r="W13" s="21">
        <f t="shared" si="5"/>
        <v>295600</v>
      </c>
      <c r="X13" s="21">
        <v>295600</v>
      </c>
      <c r="Y13" s="21"/>
      <c r="Z13" s="21"/>
      <c r="AA13" s="21"/>
      <c r="AB13" s="21">
        <f t="shared" si="6"/>
        <v>1869800</v>
      </c>
      <c r="AC13" s="22"/>
      <c r="AD13" s="23">
        <f t="shared" si="0"/>
        <v>1869800</v>
      </c>
      <c r="AE13" s="23">
        <f t="shared" si="0"/>
        <v>0</v>
      </c>
      <c r="AF13" s="23">
        <f t="shared" si="0"/>
        <v>0</v>
      </c>
      <c r="AG13" s="23">
        <f t="shared" si="0"/>
        <v>0</v>
      </c>
      <c r="AH13" s="23">
        <f t="shared" si="7"/>
        <v>1869800</v>
      </c>
    </row>
    <row r="14" spans="1:34" ht="18.75">
      <c r="A14" s="20">
        <v>7</v>
      </c>
      <c r="B14" s="9" t="s">
        <v>43</v>
      </c>
      <c r="C14" s="21">
        <f t="shared" si="1"/>
        <v>874000</v>
      </c>
      <c r="D14" s="21">
        <v>874000</v>
      </c>
      <c r="E14" s="21"/>
      <c r="F14" s="21"/>
      <c r="G14" s="21"/>
      <c r="H14" s="21">
        <f t="shared" si="2"/>
        <v>1662000</v>
      </c>
      <c r="I14" s="21">
        <v>1662000</v>
      </c>
      <c r="J14" s="21"/>
      <c r="K14" s="21"/>
      <c r="L14" s="21"/>
      <c r="M14" s="21">
        <f t="shared" si="3"/>
        <v>20000</v>
      </c>
      <c r="N14" s="21">
        <v>20000</v>
      </c>
      <c r="O14" s="21"/>
      <c r="P14" s="21"/>
      <c r="Q14" s="21"/>
      <c r="R14" s="21">
        <f t="shared" si="4"/>
        <v>25000</v>
      </c>
      <c r="S14" s="21">
        <v>25000</v>
      </c>
      <c r="T14" s="21"/>
      <c r="U14" s="21"/>
      <c r="V14" s="21"/>
      <c r="W14" s="21">
        <f t="shared" si="5"/>
        <v>4978300</v>
      </c>
      <c r="X14" s="21">
        <v>4978300</v>
      </c>
      <c r="Y14" s="21"/>
      <c r="Z14" s="21"/>
      <c r="AA14" s="21"/>
      <c r="AB14" s="21">
        <f t="shared" si="6"/>
        <v>7559300</v>
      </c>
      <c r="AC14" s="22"/>
      <c r="AD14" s="23">
        <f t="shared" si="0"/>
        <v>7559300</v>
      </c>
      <c r="AE14" s="23">
        <f t="shared" si="0"/>
        <v>0</v>
      </c>
      <c r="AF14" s="23">
        <f t="shared" si="0"/>
        <v>0</v>
      </c>
      <c r="AG14" s="23">
        <f t="shared" si="0"/>
        <v>0</v>
      </c>
      <c r="AH14" s="23">
        <f t="shared" si="7"/>
        <v>7559300</v>
      </c>
    </row>
    <row r="15" spans="1:34" ht="18.75">
      <c r="A15" s="20">
        <v>8</v>
      </c>
      <c r="B15" s="9" t="s">
        <v>3</v>
      </c>
      <c r="C15" s="21">
        <f t="shared" si="1"/>
        <v>7167700</v>
      </c>
      <c r="D15" s="21">
        <v>7167700</v>
      </c>
      <c r="E15" s="21"/>
      <c r="F15" s="21"/>
      <c r="G15" s="21"/>
      <c r="H15" s="21">
        <f t="shared" si="2"/>
        <v>53838100</v>
      </c>
      <c r="I15" s="21">
        <v>53838100</v>
      </c>
      <c r="J15" s="21"/>
      <c r="K15" s="21"/>
      <c r="L15" s="21"/>
      <c r="M15" s="21">
        <f t="shared" si="3"/>
        <v>6392000</v>
      </c>
      <c r="N15" s="21">
        <v>14000</v>
      </c>
      <c r="O15" s="21">
        <v>6378000</v>
      </c>
      <c r="P15" s="21"/>
      <c r="Q15" s="21"/>
      <c r="R15" s="21">
        <f t="shared" si="4"/>
        <v>700000</v>
      </c>
      <c r="S15" s="21">
        <v>700000</v>
      </c>
      <c r="T15" s="21"/>
      <c r="U15" s="21"/>
      <c r="V15" s="21"/>
      <c r="W15" s="21">
        <f t="shared" si="5"/>
        <v>3400000</v>
      </c>
      <c r="X15" s="21">
        <v>3400000</v>
      </c>
      <c r="Y15" s="21"/>
      <c r="Z15" s="21"/>
      <c r="AA15" s="21"/>
      <c r="AB15" s="21">
        <f t="shared" si="6"/>
        <v>71497800</v>
      </c>
      <c r="AC15" s="22"/>
      <c r="AD15" s="23">
        <f t="shared" si="0"/>
        <v>65119800</v>
      </c>
      <c r="AE15" s="23">
        <f t="shared" si="0"/>
        <v>6378000</v>
      </c>
      <c r="AF15" s="23">
        <f t="shared" si="0"/>
        <v>0</v>
      </c>
      <c r="AG15" s="23">
        <f t="shared" si="0"/>
        <v>0</v>
      </c>
      <c r="AH15" s="23">
        <f t="shared" si="7"/>
        <v>71497800</v>
      </c>
    </row>
    <row r="16" spans="1:34" ht="18.75">
      <c r="A16" s="20">
        <v>9</v>
      </c>
      <c r="B16" s="9" t="s">
        <v>5</v>
      </c>
      <c r="C16" s="21">
        <f t="shared" si="1"/>
        <v>1201600</v>
      </c>
      <c r="D16" s="21">
        <v>1201600</v>
      </c>
      <c r="E16" s="21"/>
      <c r="F16" s="21"/>
      <c r="G16" s="21"/>
      <c r="H16" s="21">
        <f t="shared" si="2"/>
        <v>27365000</v>
      </c>
      <c r="I16" s="21">
        <v>26616100</v>
      </c>
      <c r="J16" s="21"/>
      <c r="K16" s="21">
        <f>748900</f>
        <v>748900</v>
      </c>
      <c r="L16" s="21"/>
      <c r="M16" s="21">
        <f t="shared" si="3"/>
        <v>10000</v>
      </c>
      <c r="N16" s="21">
        <v>10000</v>
      </c>
      <c r="O16" s="21"/>
      <c r="P16" s="21"/>
      <c r="Q16" s="21"/>
      <c r="R16" s="21">
        <f t="shared" si="4"/>
        <v>6711000</v>
      </c>
      <c r="S16" s="21">
        <v>6711000</v>
      </c>
      <c r="T16" s="21"/>
      <c r="U16" s="21"/>
      <c r="V16" s="21"/>
      <c r="W16" s="21">
        <f t="shared" si="5"/>
        <v>6657000</v>
      </c>
      <c r="X16" s="21">
        <v>6657000</v>
      </c>
      <c r="Y16" s="21"/>
      <c r="Z16" s="21"/>
      <c r="AA16" s="21"/>
      <c r="AB16" s="21">
        <f t="shared" si="6"/>
        <v>41944600</v>
      </c>
      <c r="AC16" s="22"/>
      <c r="AD16" s="23">
        <f t="shared" si="0"/>
        <v>41195700</v>
      </c>
      <c r="AE16" s="23">
        <f t="shared" si="0"/>
        <v>0</v>
      </c>
      <c r="AF16" s="23">
        <f t="shared" si="0"/>
        <v>748900</v>
      </c>
      <c r="AG16" s="23">
        <f t="shared" si="0"/>
        <v>0</v>
      </c>
      <c r="AH16" s="23">
        <f t="shared" si="7"/>
        <v>41944600</v>
      </c>
    </row>
    <row r="17" spans="1:34" ht="18.75">
      <c r="A17" s="20">
        <v>10</v>
      </c>
      <c r="B17" s="9" t="s">
        <v>6</v>
      </c>
      <c r="C17" s="21">
        <f t="shared" si="1"/>
        <v>5587300</v>
      </c>
      <c r="D17" s="21">
        <v>5587300</v>
      </c>
      <c r="E17" s="21"/>
      <c r="F17" s="21"/>
      <c r="G17" s="21"/>
      <c r="H17" s="21">
        <f t="shared" si="2"/>
        <v>17124200</v>
      </c>
      <c r="I17" s="21">
        <v>17084200</v>
      </c>
      <c r="J17" s="21"/>
      <c r="K17" s="21">
        <f>40000</f>
        <v>40000</v>
      </c>
      <c r="L17" s="21"/>
      <c r="M17" s="21">
        <f t="shared" si="3"/>
        <v>50000</v>
      </c>
      <c r="N17" s="21">
        <v>50000</v>
      </c>
      <c r="O17" s="21"/>
      <c r="P17" s="21"/>
      <c r="Q17" s="21"/>
      <c r="R17" s="21">
        <f t="shared" si="4"/>
        <v>38494500</v>
      </c>
      <c r="S17" s="21">
        <v>20010000</v>
      </c>
      <c r="T17" s="21"/>
      <c r="U17" s="21">
        <f>1750000+1157500+15577000</f>
        <v>18484500</v>
      </c>
      <c r="V17" s="21"/>
      <c r="W17" s="21">
        <f t="shared" si="5"/>
        <v>13049000</v>
      </c>
      <c r="X17" s="21">
        <v>1200000</v>
      </c>
      <c r="Y17" s="21">
        <v>7404000</v>
      </c>
      <c r="Z17" s="21">
        <f>1445000+3000000</f>
        <v>4445000</v>
      </c>
      <c r="AA17" s="21"/>
      <c r="AB17" s="21">
        <f t="shared" si="6"/>
        <v>74305000</v>
      </c>
      <c r="AC17" s="22"/>
      <c r="AD17" s="23">
        <f t="shared" si="0"/>
        <v>43931500</v>
      </c>
      <c r="AE17" s="23">
        <f t="shared" si="0"/>
        <v>7404000</v>
      </c>
      <c r="AF17" s="23">
        <f t="shared" si="0"/>
        <v>22969500</v>
      </c>
      <c r="AG17" s="23">
        <f t="shared" si="0"/>
        <v>0</v>
      </c>
      <c r="AH17" s="23">
        <f t="shared" si="7"/>
        <v>74305000</v>
      </c>
    </row>
    <row r="18" spans="1:34" ht="18.75">
      <c r="A18" s="20">
        <v>11</v>
      </c>
      <c r="B18" s="9" t="s">
        <v>7</v>
      </c>
      <c r="C18" s="21">
        <f t="shared" si="1"/>
        <v>2363900</v>
      </c>
      <c r="D18" s="21">
        <v>2363900</v>
      </c>
      <c r="E18" s="21"/>
      <c r="F18" s="21"/>
      <c r="G18" s="21"/>
      <c r="H18" s="21">
        <f t="shared" si="2"/>
        <v>3782200</v>
      </c>
      <c r="I18" s="21">
        <v>3782200</v>
      </c>
      <c r="J18" s="21"/>
      <c r="K18" s="21"/>
      <c r="L18" s="21"/>
      <c r="M18" s="21">
        <f t="shared" si="3"/>
        <v>25000</v>
      </c>
      <c r="N18" s="21">
        <v>25000</v>
      </c>
      <c r="O18" s="21"/>
      <c r="P18" s="21"/>
      <c r="Q18" s="21"/>
      <c r="R18" s="21">
        <f t="shared" si="4"/>
        <v>0</v>
      </c>
      <c r="S18" s="21"/>
      <c r="T18" s="21"/>
      <c r="U18" s="21"/>
      <c r="V18" s="21"/>
      <c r="W18" s="21">
        <f t="shared" si="5"/>
        <v>350000</v>
      </c>
      <c r="X18" s="21">
        <v>350000</v>
      </c>
      <c r="Y18" s="21"/>
      <c r="Z18" s="21"/>
      <c r="AA18" s="21"/>
      <c r="AB18" s="21">
        <f t="shared" si="6"/>
        <v>6521100</v>
      </c>
      <c r="AC18" s="22"/>
      <c r="AD18" s="23">
        <f t="shared" si="0"/>
        <v>6521100</v>
      </c>
      <c r="AE18" s="23">
        <f t="shared" si="0"/>
        <v>0</v>
      </c>
      <c r="AF18" s="23">
        <f t="shared" si="0"/>
        <v>0</v>
      </c>
      <c r="AG18" s="23">
        <f t="shared" si="0"/>
        <v>0</v>
      </c>
      <c r="AH18" s="23">
        <f t="shared" si="7"/>
        <v>6521100</v>
      </c>
    </row>
    <row r="19" spans="1:34" ht="18.75">
      <c r="A19" s="20">
        <v>12</v>
      </c>
      <c r="B19" s="25" t="s">
        <v>8</v>
      </c>
      <c r="C19" s="21">
        <f t="shared" si="1"/>
        <v>1636700</v>
      </c>
      <c r="D19" s="21">
        <v>1636700</v>
      </c>
      <c r="E19" s="21"/>
      <c r="F19" s="21"/>
      <c r="G19" s="21"/>
      <c r="H19" s="21">
        <f t="shared" si="2"/>
        <v>2204100</v>
      </c>
      <c r="I19" s="21">
        <v>2204100</v>
      </c>
      <c r="J19" s="21"/>
      <c r="K19" s="21"/>
      <c r="L19" s="21"/>
      <c r="M19" s="21">
        <f t="shared" si="3"/>
        <v>23200</v>
      </c>
      <c r="N19" s="21">
        <v>23200</v>
      </c>
      <c r="O19" s="21"/>
      <c r="P19" s="21"/>
      <c r="Q19" s="21"/>
      <c r="R19" s="21">
        <f t="shared" si="4"/>
        <v>0</v>
      </c>
      <c r="S19" s="21"/>
      <c r="T19" s="21"/>
      <c r="U19" s="21"/>
      <c r="V19" s="21"/>
      <c r="W19" s="21">
        <f t="shared" si="5"/>
        <v>9725000</v>
      </c>
      <c r="X19" s="21">
        <v>9725000</v>
      </c>
      <c r="Y19" s="21"/>
      <c r="Z19" s="21"/>
      <c r="AA19" s="21"/>
      <c r="AB19" s="21">
        <f t="shared" si="6"/>
        <v>13589000</v>
      </c>
      <c r="AC19" s="22"/>
      <c r="AD19" s="23">
        <f t="shared" si="0"/>
        <v>13589000</v>
      </c>
      <c r="AE19" s="23">
        <f t="shared" si="0"/>
        <v>0</v>
      </c>
      <c r="AF19" s="23">
        <f t="shared" si="0"/>
        <v>0</v>
      </c>
      <c r="AG19" s="23">
        <f t="shared" si="0"/>
        <v>0</v>
      </c>
      <c r="AH19" s="23">
        <f t="shared" si="7"/>
        <v>13589000</v>
      </c>
    </row>
    <row r="20" spans="1:34" ht="18.75">
      <c r="A20" s="20">
        <v>13</v>
      </c>
      <c r="B20" s="26" t="s">
        <v>67</v>
      </c>
      <c r="C20" s="21">
        <f t="shared" si="1"/>
        <v>305100</v>
      </c>
      <c r="D20" s="21">
        <v>305100</v>
      </c>
      <c r="E20" s="21"/>
      <c r="F20" s="21"/>
      <c r="G20" s="21"/>
      <c r="H20" s="21">
        <f t="shared" si="2"/>
        <v>1090000</v>
      </c>
      <c r="I20" s="21">
        <v>1090000</v>
      </c>
      <c r="J20" s="21"/>
      <c r="K20" s="21"/>
      <c r="L20" s="21"/>
      <c r="M20" s="21">
        <f t="shared" si="3"/>
        <v>25000</v>
      </c>
      <c r="N20" s="21">
        <v>25000</v>
      </c>
      <c r="O20" s="21"/>
      <c r="P20" s="21"/>
      <c r="Q20" s="21"/>
      <c r="R20" s="21">
        <f t="shared" si="4"/>
        <v>80000</v>
      </c>
      <c r="S20" s="21">
        <v>80000</v>
      </c>
      <c r="T20" s="21"/>
      <c r="U20" s="21"/>
      <c r="V20" s="21"/>
      <c r="W20" s="21">
        <f t="shared" si="5"/>
        <v>0</v>
      </c>
      <c r="X20" s="21"/>
      <c r="Y20" s="21"/>
      <c r="Z20" s="21"/>
      <c r="AA20" s="21"/>
      <c r="AB20" s="21">
        <f t="shared" si="6"/>
        <v>1500100</v>
      </c>
      <c r="AC20" s="22"/>
      <c r="AD20" s="23">
        <f t="shared" si="0"/>
        <v>1500100</v>
      </c>
      <c r="AE20" s="23">
        <f t="shared" si="0"/>
        <v>0</v>
      </c>
      <c r="AF20" s="23">
        <f t="shared" si="0"/>
        <v>0</v>
      </c>
      <c r="AG20" s="23">
        <f t="shared" si="0"/>
        <v>0</v>
      </c>
      <c r="AH20" s="23">
        <f t="shared" si="7"/>
        <v>1500100</v>
      </c>
    </row>
    <row r="21" spans="1:34" ht="18.75">
      <c r="A21" s="20">
        <v>14</v>
      </c>
      <c r="B21" s="27" t="s">
        <v>65</v>
      </c>
      <c r="C21" s="21">
        <f t="shared" si="1"/>
        <v>0</v>
      </c>
      <c r="D21" s="21"/>
      <c r="E21" s="21"/>
      <c r="F21" s="21"/>
      <c r="G21" s="21"/>
      <c r="H21" s="21">
        <f t="shared" si="2"/>
        <v>2752600</v>
      </c>
      <c r="I21" s="21">
        <v>2752600</v>
      </c>
      <c r="J21" s="21"/>
      <c r="K21" s="21"/>
      <c r="L21" s="21"/>
      <c r="M21" s="21">
        <f t="shared" si="3"/>
        <v>0</v>
      </c>
      <c r="N21" s="21"/>
      <c r="O21" s="21"/>
      <c r="P21" s="21"/>
      <c r="Q21" s="21"/>
      <c r="R21" s="21">
        <f t="shared" si="4"/>
        <v>0</v>
      </c>
      <c r="S21" s="21"/>
      <c r="T21" s="21"/>
      <c r="U21" s="21"/>
      <c r="V21" s="21"/>
      <c r="W21" s="21">
        <f t="shared" si="5"/>
        <v>800000</v>
      </c>
      <c r="X21" s="21">
        <v>800000</v>
      </c>
      <c r="Y21" s="21"/>
      <c r="Z21" s="21"/>
      <c r="AA21" s="21"/>
      <c r="AB21" s="21">
        <f t="shared" si="6"/>
        <v>3552600</v>
      </c>
      <c r="AC21" s="22"/>
      <c r="AD21" s="23">
        <f t="shared" si="0"/>
        <v>3552600</v>
      </c>
      <c r="AE21" s="23">
        <f t="shared" si="0"/>
        <v>0</v>
      </c>
      <c r="AF21" s="23">
        <f t="shared" si="0"/>
        <v>0</v>
      </c>
      <c r="AG21" s="23">
        <f t="shared" si="0"/>
        <v>0</v>
      </c>
      <c r="AH21" s="23">
        <f t="shared" si="7"/>
        <v>3552600</v>
      </c>
    </row>
    <row r="22" spans="1:34" ht="18.75">
      <c r="A22" s="20">
        <v>15</v>
      </c>
      <c r="B22" s="9" t="s">
        <v>9</v>
      </c>
      <c r="C22" s="21">
        <f t="shared" si="1"/>
        <v>16427800</v>
      </c>
      <c r="D22" s="21">
        <v>16427800</v>
      </c>
      <c r="E22" s="21"/>
      <c r="F22" s="21"/>
      <c r="G22" s="21"/>
      <c r="H22" s="21">
        <f t="shared" si="2"/>
        <v>41546900</v>
      </c>
      <c r="I22" s="21">
        <v>41546900</v>
      </c>
      <c r="J22" s="21"/>
      <c r="K22" s="21"/>
      <c r="L22" s="21"/>
      <c r="M22" s="21">
        <f t="shared" si="3"/>
        <v>5550000</v>
      </c>
      <c r="N22" s="21"/>
      <c r="O22" s="21">
        <v>5550000</v>
      </c>
      <c r="P22" s="21"/>
      <c r="Q22" s="21"/>
      <c r="R22" s="21">
        <f t="shared" si="4"/>
        <v>11073100</v>
      </c>
      <c r="S22" s="21">
        <v>10130000</v>
      </c>
      <c r="T22" s="21"/>
      <c r="U22" s="21">
        <f>943100</f>
        <v>943100</v>
      </c>
      <c r="V22" s="21"/>
      <c r="W22" s="21">
        <f t="shared" si="5"/>
        <v>100000</v>
      </c>
      <c r="X22" s="21">
        <v>100000</v>
      </c>
      <c r="Y22" s="21"/>
      <c r="Z22" s="21"/>
      <c r="AA22" s="21"/>
      <c r="AB22" s="21">
        <f t="shared" si="6"/>
        <v>74697800</v>
      </c>
      <c r="AC22" s="22"/>
      <c r="AD22" s="23">
        <f t="shared" si="0"/>
        <v>68204700</v>
      </c>
      <c r="AE22" s="23">
        <f t="shared" si="0"/>
        <v>5550000</v>
      </c>
      <c r="AF22" s="23">
        <f t="shared" si="0"/>
        <v>943100</v>
      </c>
      <c r="AG22" s="23">
        <f t="shared" si="0"/>
        <v>0</v>
      </c>
      <c r="AH22" s="23">
        <f t="shared" si="7"/>
        <v>74697800</v>
      </c>
    </row>
    <row r="23" spans="1:34" ht="18.75">
      <c r="A23" s="20">
        <f>A22+1</f>
        <v>16</v>
      </c>
      <c r="B23" s="9" t="s">
        <v>10</v>
      </c>
      <c r="C23" s="21">
        <f t="shared" si="1"/>
        <v>8391200</v>
      </c>
      <c r="D23" s="21">
        <v>8391200</v>
      </c>
      <c r="E23" s="21"/>
      <c r="F23" s="21"/>
      <c r="G23" s="21"/>
      <c r="H23" s="21">
        <f t="shared" si="2"/>
        <v>115587500</v>
      </c>
      <c r="I23" s="21">
        <v>115569500</v>
      </c>
      <c r="J23" s="21"/>
      <c r="K23" s="21">
        <f>18000</f>
        <v>18000</v>
      </c>
      <c r="L23" s="21"/>
      <c r="M23" s="21">
        <f t="shared" si="3"/>
        <v>1740000</v>
      </c>
      <c r="N23" s="21">
        <v>240000</v>
      </c>
      <c r="O23" s="21">
        <v>1500000</v>
      </c>
      <c r="P23" s="21"/>
      <c r="Q23" s="21"/>
      <c r="R23" s="21">
        <f t="shared" si="4"/>
        <v>690000</v>
      </c>
      <c r="S23" s="21">
        <v>420000</v>
      </c>
      <c r="T23" s="21"/>
      <c r="U23" s="21">
        <f>270000</f>
        <v>270000</v>
      </c>
      <c r="V23" s="21"/>
      <c r="W23" s="21">
        <f t="shared" si="5"/>
        <v>2569600</v>
      </c>
      <c r="X23" s="21">
        <v>2564600</v>
      </c>
      <c r="Y23" s="21"/>
      <c r="Z23" s="21">
        <f>5000</f>
        <v>5000</v>
      </c>
      <c r="AA23" s="21"/>
      <c r="AB23" s="21">
        <f t="shared" si="6"/>
        <v>128978300</v>
      </c>
      <c r="AC23" s="22"/>
      <c r="AD23" s="23">
        <f t="shared" si="0"/>
        <v>127185300</v>
      </c>
      <c r="AE23" s="23">
        <f t="shared" si="0"/>
        <v>1500000</v>
      </c>
      <c r="AF23" s="23">
        <f t="shared" si="0"/>
        <v>293000</v>
      </c>
      <c r="AG23" s="23">
        <f t="shared" si="0"/>
        <v>0</v>
      </c>
      <c r="AH23" s="23">
        <f t="shared" si="7"/>
        <v>128978300</v>
      </c>
    </row>
    <row r="24" spans="1:34" ht="18.75">
      <c r="A24" s="20">
        <f aca="true" t="shared" si="8" ref="A24:A54">A23+1</f>
        <v>17</v>
      </c>
      <c r="B24" s="9" t="s">
        <v>11</v>
      </c>
      <c r="C24" s="21">
        <f t="shared" si="1"/>
        <v>1959900</v>
      </c>
      <c r="D24" s="21">
        <v>1959900</v>
      </c>
      <c r="E24" s="21"/>
      <c r="F24" s="21"/>
      <c r="G24" s="21"/>
      <c r="H24" s="21">
        <f t="shared" si="2"/>
        <v>27622400</v>
      </c>
      <c r="I24" s="21">
        <v>27110400</v>
      </c>
      <c r="J24" s="21"/>
      <c r="K24" s="21">
        <f>507000+5000</f>
        <v>512000</v>
      </c>
      <c r="L24" s="21"/>
      <c r="M24" s="21">
        <f t="shared" si="3"/>
        <v>0</v>
      </c>
      <c r="N24" s="21"/>
      <c r="O24" s="21"/>
      <c r="P24" s="21"/>
      <c r="Q24" s="21"/>
      <c r="R24" s="21">
        <f t="shared" si="4"/>
        <v>32082700</v>
      </c>
      <c r="S24" s="21">
        <v>7221600</v>
      </c>
      <c r="T24" s="21"/>
      <c r="U24" s="21">
        <f>1000000+9861100+14000000</f>
        <v>24861100</v>
      </c>
      <c r="V24" s="21"/>
      <c r="W24" s="21">
        <f t="shared" si="5"/>
        <v>2376700</v>
      </c>
      <c r="X24" s="21">
        <v>1133400</v>
      </c>
      <c r="Y24" s="21"/>
      <c r="Z24" s="21">
        <f>1243300</f>
        <v>1243300</v>
      </c>
      <c r="AA24" s="21"/>
      <c r="AB24" s="21">
        <f t="shared" si="6"/>
        <v>64041700</v>
      </c>
      <c r="AC24" s="22"/>
      <c r="AD24" s="23">
        <f aca="true" t="shared" si="9" ref="AD24:AG56">SUM(D24,I24,N24,S24,X24)</f>
        <v>37425300</v>
      </c>
      <c r="AE24" s="23">
        <f t="shared" si="9"/>
        <v>0</v>
      </c>
      <c r="AF24" s="23">
        <f t="shared" si="9"/>
        <v>26616400</v>
      </c>
      <c r="AG24" s="23">
        <f t="shared" si="9"/>
        <v>0</v>
      </c>
      <c r="AH24" s="23">
        <f t="shared" si="7"/>
        <v>64041700</v>
      </c>
    </row>
    <row r="25" spans="1:34" ht="18.75">
      <c r="A25" s="20">
        <f t="shared" si="8"/>
        <v>18</v>
      </c>
      <c r="B25" s="9" t="s">
        <v>12</v>
      </c>
      <c r="C25" s="21">
        <f t="shared" si="1"/>
        <v>27541400</v>
      </c>
      <c r="D25" s="21">
        <v>27541400</v>
      </c>
      <c r="E25" s="21"/>
      <c r="F25" s="21"/>
      <c r="G25" s="21"/>
      <c r="H25" s="21">
        <f t="shared" si="2"/>
        <v>124811700</v>
      </c>
      <c r="I25" s="21">
        <v>124811700</v>
      </c>
      <c r="J25" s="21"/>
      <c r="K25" s="21"/>
      <c r="L25" s="21"/>
      <c r="M25" s="21">
        <f t="shared" si="3"/>
        <v>4624300</v>
      </c>
      <c r="N25" s="21">
        <v>41800</v>
      </c>
      <c r="O25" s="21">
        <v>4582500</v>
      </c>
      <c r="P25" s="21"/>
      <c r="Q25" s="21"/>
      <c r="R25" s="21">
        <f t="shared" si="4"/>
        <v>160000</v>
      </c>
      <c r="S25" s="21">
        <v>160000</v>
      </c>
      <c r="T25" s="21"/>
      <c r="U25" s="21"/>
      <c r="V25" s="21"/>
      <c r="W25" s="21">
        <f t="shared" si="5"/>
        <v>300000</v>
      </c>
      <c r="X25" s="21"/>
      <c r="Y25" s="21">
        <v>300000</v>
      </c>
      <c r="Z25" s="21"/>
      <c r="AA25" s="21"/>
      <c r="AB25" s="21">
        <f t="shared" si="6"/>
        <v>157437400</v>
      </c>
      <c r="AC25" s="22"/>
      <c r="AD25" s="23">
        <f t="shared" si="9"/>
        <v>152554900</v>
      </c>
      <c r="AE25" s="23">
        <f t="shared" si="9"/>
        <v>4882500</v>
      </c>
      <c r="AF25" s="23">
        <f t="shared" si="9"/>
        <v>0</v>
      </c>
      <c r="AG25" s="23">
        <f t="shared" si="9"/>
        <v>0</v>
      </c>
      <c r="AH25" s="23">
        <f t="shared" si="7"/>
        <v>157437400</v>
      </c>
    </row>
    <row r="26" spans="1:34" ht="18.75">
      <c r="A26" s="20">
        <f t="shared" si="8"/>
        <v>19</v>
      </c>
      <c r="B26" s="9" t="s">
        <v>13</v>
      </c>
      <c r="C26" s="21">
        <f t="shared" si="1"/>
        <v>3293300</v>
      </c>
      <c r="D26" s="21">
        <v>3293300</v>
      </c>
      <c r="E26" s="21"/>
      <c r="F26" s="21"/>
      <c r="G26" s="21"/>
      <c r="H26" s="21">
        <f t="shared" si="2"/>
        <v>25717100</v>
      </c>
      <c r="I26" s="21">
        <v>10841800</v>
      </c>
      <c r="J26" s="21">
        <v>14624500</v>
      </c>
      <c r="K26" s="21">
        <f>250800</f>
        <v>250800</v>
      </c>
      <c r="L26" s="21"/>
      <c r="M26" s="21">
        <f t="shared" si="3"/>
        <v>21942000</v>
      </c>
      <c r="N26" s="21"/>
      <c r="O26" s="21">
        <v>21942000</v>
      </c>
      <c r="P26" s="21"/>
      <c r="Q26" s="21"/>
      <c r="R26" s="21">
        <f t="shared" si="4"/>
        <v>1000000</v>
      </c>
      <c r="S26" s="21"/>
      <c r="T26" s="21"/>
      <c r="U26" s="21">
        <f>1000000</f>
        <v>1000000</v>
      </c>
      <c r="V26" s="21"/>
      <c r="W26" s="21">
        <f t="shared" si="5"/>
        <v>27273200</v>
      </c>
      <c r="X26" s="21">
        <v>1015000</v>
      </c>
      <c r="Y26" s="21">
        <v>24621400</v>
      </c>
      <c r="Z26" s="21">
        <f>1636800</f>
        <v>1636800</v>
      </c>
      <c r="AA26" s="21"/>
      <c r="AB26" s="21">
        <f t="shared" si="6"/>
        <v>79225600</v>
      </c>
      <c r="AC26" s="22"/>
      <c r="AD26" s="23">
        <f t="shared" si="9"/>
        <v>15150100</v>
      </c>
      <c r="AE26" s="23">
        <f t="shared" si="9"/>
        <v>61187900</v>
      </c>
      <c r="AF26" s="23">
        <f t="shared" si="9"/>
        <v>2887600</v>
      </c>
      <c r="AG26" s="23">
        <f t="shared" si="9"/>
        <v>0</v>
      </c>
      <c r="AH26" s="23">
        <f t="shared" si="7"/>
        <v>79225600</v>
      </c>
    </row>
    <row r="27" spans="1:34" ht="18.75">
      <c r="A27" s="20">
        <f t="shared" si="8"/>
        <v>20</v>
      </c>
      <c r="B27" s="9" t="s">
        <v>14</v>
      </c>
      <c r="C27" s="21">
        <f t="shared" si="1"/>
        <v>905400</v>
      </c>
      <c r="D27" s="21">
        <v>905400</v>
      </c>
      <c r="E27" s="21"/>
      <c r="F27" s="21"/>
      <c r="G27" s="21"/>
      <c r="H27" s="21">
        <f t="shared" si="2"/>
        <v>14320000</v>
      </c>
      <c r="I27" s="21">
        <v>8811500</v>
      </c>
      <c r="J27" s="21"/>
      <c r="K27" s="21">
        <v>5508500</v>
      </c>
      <c r="L27" s="21"/>
      <c r="M27" s="21">
        <f t="shared" si="3"/>
        <v>140000</v>
      </c>
      <c r="N27" s="21">
        <v>140000</v>
      </c>
      <c r="O27" s="21"/>
      <c r="P27" s="21"/>
      <c r="Q27" s="21"/>
      <c r="R27" s="21">
        <f t="shared" si="4"/>
        <v>566100</v>
      </c>
      <c r="S27" s="21">
        <v>566100</v>
      </c>
      <c r="T27" s="21"/>
      <c r="U27" s="21"/>
      <c r="V27" s="21"/>
      <c r="W27" s="21">
        <f t="shared" si="5"/>
        <v>0</v>
      </c>
      <c r="X27" s="21"/>
      <c r="Y27" s="21"/>
      <c r="Z27" s="21"/>
      <c r="AA27" s="21"/>
      <c r="AB27" s="21">
        <f t="shared" si="6"/>
        <v>15931500</v>
      </c>
      <c r="AC27" s="22"/>
      <c r="AD27" s="23">
        <f t="shared" si="9"/>
        <v>10423000</v>
      </c>
      <c r="AE27" s="23">
        <f t="shared" si="9"/>
        <v>0</v>
      </c>
      <c r="AF27" s="23">
        <f t="shared" si="9"/>
        <v>5508500</v>
      </c>
      <c r="AG27" s="23">
        <f t="shared" si="9"/>
        <v>0</v>
      </c>
      <c r="AH27" s="23">
        <f t="shared" si="7"/>
        <v>15931500</v>
      </c>
    </row>
    <row r="28" spans="1:34" ht="18.75">
      <c r="A28" s="20">
        <f t="shared" si="8"/>
        <v>21</v>
      </c>
      <c r="B28" s="9" t="s">
        <v>25</v>
      </c>
      <c r="C28" s="21">
        <f t="shared" si="1"/>
        <v>1570600</v>
      </c>
      <c r="D28" s="21">
        <v>1570600</v>
      </c>
      <c r="E28" s="21"/>
      <c r="F28" s="21"/>
      <c r="G28" s="21"/>
      <c r="H28" s="21">
        <f t="shared" si="2"/>
        <v>163664200</v>
      </c>
      <c r="I28" s="21">
        <v>163664200</v>
      </c>
      <c r="J28" s="21"/>
      <c r="K28" s="21"/>
      <c r="L28" s="21"/>
      <c r="M28" s="21">
        <f t="shared" si="3"/>
        <v>20875500</v>
      </c>
      <c r="N28" s="21">
        <v>25000</v>
      </c>
      <c r="O28" s="21"/>
      <c r="P28" s="21"/>
      <c r="Q28" s="21">
        <f>20850500</f>
        <v>20850500</v>
      </c>
      <c r="R28" s="21">
        <f t="shared" si="4"/>
        <v>0</v>
      </c>
      <c r="S28" s="21"/>
      <c r="T28" s="21"/>
      <c r="U28" s="21"/>
      <c r="V28" s="21"/>
      <c r="W28" s="21">
        <f t="shared" si="5"/>
        <v>190511800</v>
      </c>
      <c r="X28" s="21">
        <v>500000</v>
      </c>
      <c r="Y28" s="21"/>
      <c r="Z28" s="21"/>
      <c r="AA28" s="21">
        <f>184506300+5505500</f>
        <v>190011800</v>
      </c>
      <c r="AB28" s="21">
        <f t="shared" si="6"/>
        <v>376622100</v>
      </c>
      <c r="AC28" s="22"/>
      <c r="AD28" s="23">
        <f t="shared" si="9"/>
        <v>165759800</v>
      </c>
      <c r="AE28" s="23">
        <f t="shared" si="9"/>
        <v>0</v>
      </c>
      <c r="AF28" s="23">
        <f t="shared" si="9"/>
        <v>0</v>
      </c>
      <c r="AG28" s="23">
        <f t="shared" si="9"/>
        <v>210862300</v>
      </c>
      <c r="AH28" s="23">
        <f t="shared" si="7"/>
        <v>376622100</v>
      </c>
    </row>
    <row r="29" spans="1:34" ht="18.75">
      <c r="A29" s="20">
        <f t="shared" si="8"/>
        <v>22</v>
      </c>
      <c r="B29" s="9" t="s">
        <v>26</v>
      </c>
      <c r="C29" s="21">
        <f t="shared" si="1"/>
        <v>418200</v>
      </c>
      <c r="D29" s="21">
        <v>418200</v>
      </c>
      <c r="E29" s="21"/>
      <c r="F29" s="21"/>
      <c r="G29" s="21"/>
      <c r="H29" s="21">
        <f t="shared" si="2"/>
        <v>2856300</v>
      </c>
      <c r="I29" s="21">
        <v>2155100</v>
      </c>
      <c r="J29" s="21"/>
      <c r="K29" s="21">
        <f>701200</f>
        <v>701200</v>
      </c>
      <c r="L29" s="21"/>
      <c r="M29" s="21">
        <f t="shared" si="3"/>
        <v>70000</v>
      </c>
      <c r="N29" s="21"/>
      <c r="O29" s="21"/>
      <c r="P29" s="21"/>
      <c r="Q29" s="21">
        <f>70000</f>
        <v>70000</v>
      </c>
      <c r="R29" s="21">
        <f t="shared" si="4"/>
        <v>0</v>
      </c>
      <c r="S29" s="21"/>
      <c r="T29" s="21"/>
      <c r="U29" s="21"/>
      <c r="V29" s="21"/>
      <c r="W29" s="21">
        <f t="shared" si="5"/>
        <v>8490100</v>
      </c>
      <c r="X29" s="21">
        <v>190000</v>
      </c>
      <c r="Y29" s="21"/>
      <c r="Z29" s="21"/>
      <c r="AA29" s="21">
        <f>8300100</f>
        <v>8300100</v>
      </c>
      <c r="AB29" s="21">
        <f t="shared" si="6"/>
        <v>11834600</v>
      </c>
      <c r="AC29" s="22"/>
      <c r="AD29" s="23">
        <f t="shared" si="9"/>
        <v>2763300</v>
      </c>
      <c r="AE29" s="23">
        <f t="shared" si="9"/>
        <v>0</v>
      </c>
      <c r="AF29" s="23">
        <f t="shared" si="9"/>
        <v>701200</v>
      </c>
      <c r="AG29" s="23">
        <f t="shared" si="9"/>
        <v>8370100</v>
      </c>
      <c r="AH29" s="23">
        <f t="shared" si="7"/>
        <v>11834600</v>
      </c>
    </row>
    <row r="30" spans="1:34" ht="18.75">
      <c r="A30" s="20">
        <f t="shared" si="8"/>
        <v>23</v>
      </c>
      <c r="B30" s="9" t="s">
        <v>27</v>
      </c>
      <c r="C30" s="21">
        <f t="shared" si="1"/>
        <v>796400</v>
      </c>
      <c r="D30" s="21">
        <v>584900</v>
      </c>
      <c r="E30" s="21"/>
      <c r="F30" s="21">
        <f>211500</f>
        <v>211500</v>
      </c>
      <c r="G30" s="21"/>
      <c r="H30" s="21">
        <f t="shared" si="2"/>
        <v>3154800</v>
      </c>
      <c r="I30" s="21">
        <v>2156900</v>
      </c>
      <c r="J30" s="21"/>
      <c r="K30" s="21">
        <f>997900</f>
        <v>997900</v>
      </c>
      <c r="L30" s="21"/>
      <c r="M30" s="21">
        <f t="shared" si="3"/>
        <v>0</v>
      </c>
      <c r="N30" s="21"/>
      <c r="O30" s="21"/>
      <c r="P30" s="21"/>
      <c r="Q30" s="21"/>
      <c r="R30" s="21">
        <f t="shared" si="4"/>
        <v>13941000</v>
      </c>
      <c r="S30" s="21">
        <v>11941000</v>
      </c>
      <c r="T30" s="21"/>
      <c r="U30" s="21">
        <f>2000000</f>
        <v>2000000</v>
      </c>
      <c r="V30" s="21"/>
      <c r="W30" s="21">
        <f t="shared" si="5"/>
        <v>538200</v>
      </c>
      <c r="X30" s="21">
        <v>330000</v>
      </c>
      <c r="Y30" s="21"/>
      <c r="Z30" s="21">
        <f>208200</f>
        <v>208200</v>
      </c>
      <c r="AA30" s="21"/>
      <c r="AB30" s="21">
        <f t="shared" si="6"/>
        <v>18430400</v>
      </c>
      <c r="AC30" s="22"/>
      <c r="AD30" s="23">
        <f t="shared" si="9"/>
        <v>15012800</v>
      </c>
      <c r="AE30" s="23">
        <f t="shared" si="9"/>
        <v>0</v>
      </c>
      <c r="AF30" s="23">
        <f t="shared" si="9"/>
        <v>3417600</v>
      </c>
      <c r="AG30" s="23">
        <f t="shared" si="9"/>
        <v>0</v>
      </c>
      <c r="AH30" s="23">
        <f t="shared" si="7"/>
        <v>18430400</v>
      </c>
    </row>
    <row r="31" spans="1:34" ht="18.75">
      <c r="A31" s="20">
        <f t="shared" si="8"/>
        <v>24</v>
      </c>
      <c r="B31" s="9" t="s">
        <v>38</v>
      </c>
      <c r="C31" s="21">
        <f t="shared" si="1"/>
        <v>3404400</v>
      </c>
      <c r="D31" s="21">
        <v>3404400</v>
      </c>
      <c r="E31" s="21"/>
      <c r="F31" s="21"/>
      <c r="G31" s="21"/>
      <c r="H31" s="21">
        <f t="shared" si="2"/>
        <v>50920200</v>
      </c>
      <c r="I31" s="21">
        <v>50920200</v>
      </c>
      <c r="J31" s="21"/>
      <c r="K31" s="21"/>
      <c r="L31" s="21"/>
      <c r="M31" s="21">
        <f t="shared" si="3"/>
        <v>94000</v>
      </c>
      <c r="N31" s="21">
        <v>94000</v>
      </c>
      <c r="O31" s="21"/>
      <c r="P31" s="21"/>
      <c r="Q31" s="21"/>
      <c r="R31" s="21">
        <f t="shared" si="4"/>
        <v>745000</v>
      </c>
      <c r="S31" s="21">
        <v>745000</v>
      </c>
      <c r="T31" s="21"/>
      <c r="U31" s="21"/>
      <c r="V31" s="21"/>
      <c r="W31" s="21">
        <f t="shared" si="5"/>
        <v>419000</v>
      </c>
      <c r="X31" s="21">
        <v>419000</v>
      </c>
      <c r="Y31" s="21"/>
      <c r="Z31" s="21"/>
      <c r="AA31" s="21"/>
      <c r="AB31" s="21">
        <f t="shared" si="6"/>
        <v>55582600</v>
      </c>
      <c r="AC31" s="22"/>
      <c r="AD31" s="23">
        <f t="shared" si="9"/>
        <v>55582600</v>
      </c>
      <c r="AE31" s="23">
        <f t="shared" si="9"/>
        <v>0</v>
      </c>
      <c r="AF31" s="23">
        <f t="shared" si="9"/>
        <v>0</v>
      </c>
      <c r="AG31" s="23">
        <f t="shared" si="9"/>
        <v>0</v>
      </c>
      <c r="AH31" s="23">
        <f t="shared" si="7"/>
        <v>55582600</v>
      </c>
    </row>
    <row r="32" spans="1:37" ht="18.75">
      <c r="A32" s="20">
        <f t="shared" si="8"/>
        <v>25</v>
      </c>
      <c r="B32" s="9" t="s">
        <v>15</v>
      </c>
      <c r="C32" s="21">
        <f t="shared" si="1"/>
        <v>387300</v>
      </c>
      <c r="D32" s="21">
        <f>202400+184900</f>
        <v>387300</v>
      </c>
      <c r="E32" s="21"/>
      <c r="F32" s="21"/>
      <c r="G32" s="21"/>
      <c r="H32" s="21">
        <f t="shared" si="2"/>
        <v>2205000</v>
      </c>
      <c r="I32" s="21">
        <f>699800+1505200</f>
        <v>2205000</v>
      </c>
      <c r="J32" s="21"/>
      <c r="K32" s="21"/>
      <c r="L32" s="21"/>
      <c r="M32" s="21">
        <f t="shared" si="3"/>
        <v>1992000</v>
      </c>
      <c r="N32" s="21">
        <v>492000</v>
      </c>
      <c r="O32" s="21">
        <v>1500000</v>
      </c>
      <c r="P32" s="21"/>
      <c r="Q32" s="21"/>
      <c r="R32" s="21">
        <f t="shared" si="4"/>
        <v>30000</v>
      </c>
      <c r="S32" s="21">
        <v>30000</v>
      </c>
      <c r="T32" s="21"/>
      <c r="U32" s="21"/>
      <c r="V32" s="21"/>
      <c r="W32" s="21">
        <f t="shared" si="5"/>
        <v>180600</v>
      </c>
      <c r="X32" s="21">
        <v>180600</v>
      </c>
      <c r="Y32" s="21"/>
      <c r="Z32" s="21"/>
      <c r="AA32" s="21"/>
      <c r="AB32" s="21">
        <f t="shared" si="6"/>
        <v>4794900</v>
      </c>
      <c r="AC32" s="22"/>
      <c r="AD32" s="23">
        <f t="shared" si="9"/>
        <v>3294900</v>
      </c>
      <c r="AE32" s="23">
        <f t="shared" si="9"/>
        <v>1500000</v>
      </c>
      <c r="AF32" s="23">
        <f t="shared" si="9"/>
        <v>0</v>
      </c>
      <c r="AG32" s="23">
        <f t="shared" si="9"/>
        <v>0</v>
      </c>
      <c r="AH32" s="23">
        <f t="shared" si="7"/>
        <v>4794900</v>
      </c>
      <c r="AI32" s="24"/>
      <c r="AK32" s="24"/>
    </row>
    <row r="33" spans="1:34" ht="18.75">
      <c r="A33" s="20">
        <f t="shared" si="8"/>
        <v>26</v>
      </c>
      <c r="B33" s="9" t="s">
        <v>16</v>
      </c>
      <c r="C33" s="21">
        <f t="shared" si="1"/>
        <v>554500</v>
      </c>
      <c r="D33" s="21">
        <v>554500</v>
      </c>
      <c r="E33" s="21"/>
      <c r="F33" s="21"/>
      <c r="G33" s="21"/>
      <c r="H33" s="21">
        <f t="shared" si="2"/>
        <v>2455200</v>
      </c>
      <c r="I33" s="21">
        <f>705000+1750200</f>
        <v>2455200</v>
      </c>
      <c r="J33" s="21"/>
      <c r="K33" s="21"/>
      <c r="L33" s="21"/>
      <c r="M33" s="21">
        <f t="shared" si="3"/>
        <v>1595000</v>
      </c>
      <c r="N33" s="21">
        <v>345000</v>
      </c>
      <c r="O33" s="21">
        <v>1250000</v>
      </c>
      <c r="P33" s="21"/>
      <c r="Q33" s="21"/>
      <c r="R33" s="21">
        <f t="shared" si="4"/>
        <v>35000</v>
      </c>
      <c r="S33" s="21">
        <v>35000</v>
      </c>
      <c r="T33" s="21"/>
      <c r="U33" s="21"/>
      <c r="V33" s="21"/>
      <c r="W33" s="21">
        <f t="shared" si="5"/>
        <v>186000</v>
      </c>
      <c r="X33" s="21">
        <v>186000</v>
      </c>
      <c r="Y33" s="21"/>
      <c r="Z33" s="21"/>
      <c r="AA33" s="21"/>
      <c r="AB33" s="21">
        <f t="shared" si="6"/>
        <v>4825700</v>
      </c>
      <c r="AC33" s="22"/>
      <c r="AD33" s="23">
        <f t="shared" si="9"/>
        <v>3575700</v>
      </c>
      <c r="AE33" s="23">
        <f t="shared" si="9"/>
        <v>1250000</v>
      </c>
      <c r="AF33" s="23">
        <f t="shared" si="9"/>
        <v>0</v>
      </c>
      <c r="AG33" s="23">
        <f t="shared" si="9"/>
        <v>0</v>
      </c>
      <c r="AH33" s="23">
        <f t="shared" si="7"/>
        <v>4825700</v>
      </c>
    </row>
    <row r="34" spans="1:34" ht="18.75">
      <c r="A34" s="20">
        <f t="shared" si="8"/>
        <v>27</v>
      </c>
      <c r="B34" s="9" t="s">
        <v>19</v>
      </c>
      <c r="C34" s="21">
        <f t="shared" si="1"/>
        <v>393800</v>
      </c>
      <c r="D34" s="21">
        <v>393800</v>
      </c>
      <c r="E34" s="21"/>
      <c r="F34" s="21"/>
      <c r="G34" s="21"/>
      <c r="H34" s="21">
        <f t="shared" si="2"/>
        <v>2723200</v>
      </c>
      <c r="I34" s="21">
        <f>802200+1921000</f>
        <v>2723200</v>
      </c>
      <c r="J34" s="21"/>
      <c r="K34" s="21"/>
      <c r="L34" s="21"/>
      <c r="M34" s="21">
        <f t="shared" si="3"/>
        <v>1545000</v>
      </c>
      <c r="N34" s="21">
        <f>185000+160000</f>
        <v>345000</v>
      </c>
      <c r="O34" s="21">
        <v>1200000</v>
      </c>
      <c r="P34" s="21"/>
      <c r="Q34" s="21"/>
      <c r="R34" s="21">
        <f t="shared" si="4"/>
        <v>85000</v>
      </c>
      <c r="S34" s="21">
        <v>85000</v>
      </c>
      <c r="T34" s="21"/>
      <c r="U34" s="21"/>
      <c r="V34" s="21"/>
      <c r="W34" s="21">
        <f t="shared" si="5"/>
        <v>188700</v>
      </c>
      <c r="X34" s="21">
        <f>182200+6500</f>
        <v>188700</v>
      </c>
      <c r="Y34" s="21"/>
      <c r="Z34" s="21"/>
      <c r="AA34" s="21"/>
      <c r="AB34" s="21">
        <f t="shared" si="6"/>
        <v>4935700</v>
      </c>
      <c r="AC34" s="22"/>
      <c r="AD34" s="23">
        <f t="shared" si="9"/>
        <v>3735700</v>
      </c>
      <c r="AE34" s="23">
        <f t="shared" si="9"/>
        <v>1200000</v>
      </c>
      <c r="AF34" s="23">
        <f t="shared" si="9"/>
        <v>0</v>
      </c>
      <c r="AG34" s="23">
        <f t="shared" si="9"/>
        <v>0</v>
      </c>
      <c r="AH34" s="23">
        <f t="shared" si="7"/>
        <v>4935700</v>
      </c>
    </row>
    <row r="35" spans="1:34" ht="18.75">
      <c r="A35" s="20">
        <f t="shared" si="8"/>
        <v>28</v>
      </c>
      <c r="B35" s="9" t="s">
        <v>17</v>
      </c>
      <c r="C35" s="21">
        <f t="shared" si="1"/>
        <v>692600</v>
      </c>
      <c r="D35" s="21">
        <f>98300+594300</f>
        <v>692600</v>
      </c>
      <c r="E35" s="21"/>
      <c r="F35" s="21"/>
      <c r="G35" s="21"/>
      <c r="H35" s="21">
        <f t="shared" si="2"/>
        <v>2484900</v>
      </c>
      <c r="I35" s="21">
        <f>703400+1781500</f>
        <v>2484900</v>
      </c>
      <c r="J35" s="21"/>
      <c r="K35" s="21"/>
      <c r="L35" s="21"/>
      <c r="M35" s="21">
        <f t="shared" si="3"/>
        <v>1559300</v>
      </c>
      <c r="N35" s="21">
        <f>219800+89500</f>
        <v>309300</v>
      </c>
      <c r="O35" s="21">
        <v>1250000</v>
      </c>
      <c r="P35" s="21"/>
      <c r="Q35" s="21"/>
      <c r="R35" s="21">
        <f t="shared" si="4"/>
        <v>40000</v>
      </c>
      <c r="S35" s="21">
        <v>40000</v>
      </c>
      <c r="T35" s="21"/>
      <c r="U35" s="21"/>
      <c r="V35" s="21"/>
      <c r="W35" s="21">
        <f t="shared" si="5"/>
        <v>230000</v>
      </c>
      <c r="X35" s="21">
        <v>230000</v>
      </c>
      <c r="Y35" s="21"/>
      <c r="Z35" s="21"/>
      <c r="AA35" s="21"/>
      <c r="AB35" s="21">
        <f t="shared" si="6"/>
        <v>5006800</v>
      </c>
      <c r="AC35" s="22"/>
      <c r="AD35" s="23">
        <f t="shared" si="9"/>
        <v>3756800</v>
      </c>
      <c r="AE35" s="23">
        <f t="shared" si="9"/>
        <v>1250000</v>
      </c>
      <c r="AF35" s="23">
        <f t="shared" si="9"/>
        <v>0</v>
      </c>
      <c r="AG35" s="23">
        <f t="shared" si="9"/>
        <v>0</v>
      </c>
      <c r="AH35" s="23">
        <f t="shared" si="7"/>
        <v>5006800</v>
      </c>
    </row>
    <row r="36" spans="1:34" ht="18.75">
      <c r="A36" s="20">
        <f t="shared" si="8"/>
        <v>29</v>
      </c>
      <c r="B36" s="9" t="s">
        <v>18</v>
      </c>
      <c r="C36" s="21">
        <f t="shared" si="1"/>
        <v>502100</v>
      </c>
      <c r="D36" s="21">
        <f>105800+396300</f>
        <v>502100</v>
      </c>
      <c r="E36" s="21"/>
      <c r="F36" s="21"/>
      <c r="G36" s="21"/>
      <c r="H36" s="21">
        <f t="shared" si="2"/>
        <v>2266900</v>
      </c>
      <c r="I36" s="21">
        <f>527900+1739000</f>
        <v>2266900</v>
      </c>
      <c r="J36" s="21"/>
      <c r="K36" s="21"/>
      <c r="L36" s="21"/>
      <c r="M36" s="21">
        <f t="shared" si="3"/>
        <v>1278000</v>
      </c>
      <c r="N36" s="21">
        <f>135000+43000</f>
        <v>178000</v>
      </c>
      <c r="O36" s="21">
        <v>1100000</v>
      </c>
      <c r="P36" s="21"/>
      <c r="Q36" s="21"/>
      <c r="R36" s="21">
        <f t="shared" si="4"/>
        <v>30000</v>
      </c>
      <c r="S36" s="21">
        <v>30000</v>
      </c>
      <c r="T36" s="21"/>
      <c r="U36" s="21"/>
      <c r="V36" s="21"/>
      <c r="W36" s="21">
        <f t="shared" si="5"/>
        <v>131000</v>
      </c>
      <c r="X36" s="21">
        <v>131000</v>
      </c>
      <c r="Y36" s="21"/>
      <c r="Z36" s="21"/>
      <c r="AA36" s="21"/>
      <c r="AB36" s="21">
        <f t="shared" si="6"/>
        <v>4208000</v>
      </c>
      <c r="AC36" s="22"/>
      <c r="AD36" s="23">
        <f t="shared" si="9"/>
        <v>3108000</v>
      </c>
      <c r="AE36" s="23">
        <f t="shared" si="9"/>
        <v>1100000</v>
      </c>
      <c r="AF36" s="23">
        <f t="shared" si="9"/>
        <v>0</v>
      </c>
      <c r="AG36" s="23">
        <f t="shared" si="9"/>
        <v>0</v>
      </c>
      <c r="AH36" s="23">
        <f t="shared" si="7"/>
        <v>4208000</v>
      </c>
    </row>
    <row r="37" spans="1:34" ht="18.75">
      <c r="A37" s="20">
        <f t="shared" si="8"/>
        <v>30</v>
      </c>
      <c r="B37" s="9" t="s">
        <v>21</v>
      </c>
      <c r="C37" s="21">
        <f t="shared" si="1"/>
        <v>558700</v>
      </c>
      <c r="D37" s="21">
        <f>96600+462100</f>
        <v>558700</v>
      </c>
      <c r="E37" s="21"/>
      <c r="F37" s="21"/>
      <c r="G37" s="21"/>
      <c r="H37" s="21">
        <f t="shared" si="2"/>
        <v>2360300</v>
      </c>
      <c r="I37" s="21">
        <f>548300+1812000</f>
        <v>2360300</v>
      </c>
      <c r="J37" s="21"/>
      <c r="K37" s="21"/>
      <c r="L37" s="21"/>
      <c r="M37" s="21">
        <f t="shared" si="3"/>
        <v>305000</v>
      </c>
      <c r="N37" s="21">
        <v>155000</v>
      </c>
      <c r="O37" s="21">
        <v>150000</v>
      </c>
      <c r="P37" s="21"/>
      <c r="Q37" s="21"/>
      <c r="R37" s="21">
        <f t="shared" si="4"/>
        <v>42000</v>
      </c>
      <c r="S37" s="21">
        <v>42000</v>
      </c>
      <c r="T37" s="21"/>
      <c r="U37" s="21"/>
      <c r="V37" s="21"/>
      <c r="W37" s="21">
        <f t="shared" si="5"/>
        <v>189000</v>
      </c>
      <c r="X37" s="21">
        <v>189000</v>
      </c>
      <c r="Y37" s="21"/>
      <c r="Z37" s="21"/>
      <c r="AA37" s="21"/>
      <c r="AB37" s="21">
        <f t="shared" si="6"/>
        <v>3455000</v>
      </c>
      <c r="AC37" s="22"/>
      <c r="AD37" s="23">
        <f t="shared" si="9"/>
        <v>3305000</v>
      </c>
      <c r="AE37" s="23">
        <f t="shared" si="9"/>
        <v>150000</v>
      </c>
      <c r="AF37" s="23">
        <f t="shared" si="9"/>
        <v>0</v>
      </c>
      <c r="AG37" s="23">
        <f t="shared" si="9"/>
        <v>0</v>
      </c>
      <c r="AH37" s="23">
        <f t="shared" si="7"/>
        <v>3455000</v>
      </c>
    </row>
    <row r="38" spans="1:34" ht="18.75">
      <c r="A38" s="20">
        <f t="shared" si="8"/>
        <v>31</v>
      </c>
      <c r="B38" s="9" t="s">
        <v>20</v>
      </c>
      <c r="C38" s="21">
        <f t="shared" si="1"/>
        <v>796800</v>
      </c>
      <c r="D38" s="21">
        <f>308100+488700</f>
        <v>796800</v>
      </c>
      <c r="E38" s="21"/>
      <c r="F38" s="21"/>
      <c r="G38" s="21"/>
      <c r="H38" s="21">
        <f t="shared" si="2"/>
        <v>2300000</v>
      </c>
      <c r="I38" s="21">
        <f>573000+1727000</f>
        <v>2300000</v>
      </c>
      <c r="J38" s="21"/>
      <c r="K38" s="21"/>
      <c r="L38" s="21"/>
      <c r="M38" s="21">
        <f t="shared" si="3"/>
        <v>955000</v>
      </c>
      <c r="N38" s="21">
        <f>297000+40000</f>
        <v>337000</v>
      </c>
      <c r="O38" s="21">
        <v>618000</v>
      </c>
      <c r="P38" s="21"/>
      <c r="Q38" s="21"/>
      <c r="R38" s="21">
        <f t="shared" si="4"/>
        <v>50000</v>
      </c>
      <c r="S38" s="21">
        <v>50000</v>
      </c>
      <c r="T38" s="21"/>
      <c r="U38" s="21"/>
      <c r="V38" s="21"/>
      <c r="W38" s="21">
        <f t="shared" si="5"/>
        <v>175000</v>
      </c>
      <c r="X38" s="21">
        <v>175000</v>
      </c>
      <c r="Y38" s="21"/>
      <c r="Z38" s="21"/>
      <c r="AA38" s="21"/>
      <c r="AB38" s="21">
        <f t="shared" si="6"/>
        <v>4276800</v>
      </c>
      <c r="AC38" s="22"/>
      <c r="AD38" s="23">
        <f t="shared" si="9"/>
        <v>3658800</v>
      </c>
      <c r="AE38" s="23">
        <f t="shared" si="9"/>
        <v>618000</v>
      </c>
      <c r="AF38" s="23">
        <f t="shared" si="9"/>
        <v>0</v>
      </c>
      <c r="AG38" s="23">
        <f t="shared" si="9"/>
        <v>0</v>
      </c>
      <c r="AH38" s="23">
        <f t="shared" si="7"/>
        <v>4276800</v>
      </c>
    </row>
    <row r="39" spans="1:34" ht="18.75">
      <c r="A39" s="20">
        <f t="shared" si="8"/>
        <v>32</v>
      </c>
      <c r="B39" s="9" t="s">
        <v>22</v>
      </c>
      <c r="C39" s="21">
        <f t="shared" si="1"/>
        <v>747600</v>
      </c>
      <c r="D39" s="21">
        <f>193200+554400</f>
        <v>747600</v>
      </c>
      <c r="E39" s="21"/>
      <c r="F39" s="21"/>
      <c r="G39" s="21"/>
      <c r="H39" s="21">
        <f t="shared" si="2"/>
        <v>2525100</v>
      </c>
      <c r="I39" s="21">
        <f>657600+1867500</f>
        <v>2525100</v>
      </c>
      <c r="J39" s="21"/>
      <c r="K39" s="21"/>
      <c r="L39" s="21"/>
      <c r="M39" s="21">
        <f t="shared" si="3"/>
        <v>1906000</v>
      </c>
      <c r="N39" s="21">
        <v>656000</v>
      </c>
      <c r="O39" s="21">
        <v>1250000</v>
      </c>
      <c r="P39" s="21"/>
      <c r="Q39" s="21"/>
      <c r="R39" s="21">
        <f t="shared" si="4"/>
        <v>30000</v>
      </c>
      <c r="S39" s="21">
        <v>30000</v>
      </c>
      <c r="T39" s="21"/>
      <c r="U39" s="21"/>
      <c r="V39" s="21"/>
      <c r="W39" s="21">
        <f t="shared" si="5"/>
        <v>97500</v>
      </c>
      <c r="X39" s="21">
        <v>97500</v>
      </c>
      <c r="Y39" s="21"/>
      <c r="Z39" s="21"/>
      <c r="AA39" s="21"/>
      <c r="AB39" s="21">
        <f t="shared" si="6"/>
        <v>5306200</v>
      </c>
      <c r="AC39" s="22"/>
      <c r="AD39" s="23">
        <f t="shared" si="9"/>
        <v>4056200</v>
      </c>
      <c r="AE39" s="23">
        <f t="shared" si="9"/>
        <v>1250000</v>
      </c>
      <c r="AF39" s="23">
        <f t="shared" si="9"/>
        <v>0</v>
      </c>
      <c r="AG39" s="23">
        <f t="shared" si="9"/>
        <v>0</v>
      </c>
      <c r="AH39" s="23">
        <f t="shared" si="7"/>
        <v>5306200</v>
      </c>
    </row>
    <row r="40" spans="1:34" ht="18.75">
      <c r="A40" s="20">
        <f t="shared" si="8"/>
        <v>33</v>
      </c>
      <c r="B40" s="9" t="s">
        <v>23</v>
      </c>
      <c r="C40" s="21">
        <f t="shared" si="1"/>
        <v>774300</v>
      </c>
      <c r="D40" s="21">
        <f>193200+581100</f>
        <v>774300</v>
      </c>
      <c r="E40" s="21"/>
      <c r="F40" s="21"/>
      <c r="G40" s="21"/>
      <c r="H40" s="21">
        <f t="shared" si="2"/>
        <v>2554200</v>
      </c>
      <c r="I40" s="21">
        <f>687200+1867000</f>
        <v>2554200</v>
      </c>
      <c r="J40" s="21"/>
      <c r="K40" s="21"/>
      <c r="L40" s="21"/>
      <c r="M40" s="21">
        <f t="shared" si="3"/>
        <v>1894200</v>
      </c>
      <c r="N40" s="21">
        <f>634200+10000</f>
        <v>644200</v>
      </c>
      <c r="O40" s="21">
        <v>1250000</v>
      </c>
      <c r="P40" s="21"/>
      <c r="Q40" s="21"/>
      <c r="R40" s="21">
        <f t="shared" si="4"/>
        <v>30000</v>
      </c>
      <c r="S40" s="21">
        <v>30000</v>
      </c>
      <c r="T40" s="21"/>
      <c r="U40" s="21"/>
      <c r="V40" s="21"/>
      <c r="W40" s="21">
        <f t="shared" si="5"/>
        <v>122000</v>
      </c>
      <c r="X40" s="21">
        <v>122000</v>
      </c>
      <c r="Y40" s="21"/>
      <c r="Z40" s="21"/>
      <c r="AA40" s="21"/>
      <c r="AB40" s="21">
        <f t="shared" si="6"/>
        <v>5374700</v>
      </c>
      <c r="AC40" s="22"/>
      <c r="AD40" s="23">
        <f t="shared" si="9"/>
        <v>4124700</v>
      </c>
      <c r="AE40" s="23">
        <f t="shared" si="9"/>
        <v>1250000</v>
      </c>
      <c r="AF40" s="23">
        <f t="shared" si="9"/>
        <v>0</v>
      </c>
      <c r="AG40" s="23">
        <f t="shared" si="9"/>
        <v>0</v>
      </c>
      <c r="AH40" s="23">
        <f t="shared" si="7"/>
        <v>5374700</v>
      </c>
    </row>
    <row r="41" spans="1:34" ht="18.75">
      <c r="A41" s="20">
        <f t="shared" si="8"/>
        <v>34</v>
      </c>
      <c r="B41" s="9" t="s">
        <v>24</v>
      </c>
      <c r="C41" s="21">
        <f t="shared" si="1"/>
        <v>2296400</v>
      </c>
      <c r="D41" s="21">
        <f>574300+1722100</f>
        <v>2296400</v>
      </c>
      <c r="E41" s="21"/>
      <c r="F41" s="21"/>
      <c r="G41" s="21"/>
      <c r="H41" s="21">
        <f t="shared" si="2"/>
        <v>649100</v>
      </c>
      <c r="I41" s="21">
        <v>649100</v>
      </c>
      <c r="J41" s="21"/>
      <c r="K41" s="21"/>
      <c r="L41" s="21"/>
      <c r="M41" s="21">
        <f t="shared" si="3"/>
        <v>1425000</v>
      </c>
      <c r="N41" s="21">
        <v>575000</v>
      </c>
      <c r="O41" s="21">
        <v>850000</v>
      </c>
      <c r="P41" s="21"/>
      <c r="Q41" s="21"/>
      <c r="R41" s="21">
        <f t="shared" si="4"/>
        <v>30000</v>
      </c>
      <c r="S41" s="21">
        <v>30000</v>
      </c>
      <c r="T41" s="21"/>
      <c r="U41" s="21"/>
      <c r="V41" s="21"/>
      <c r="W41" s="21">
        <f t="shared" si="5"/>
        <v>132500</v>
      </c>
      <c r="X41" s="21">
        <v>132500</v>
      </c>
      <c r="Y41" s="21"/>
      <c r="Z41" s="21"/>
      <c r="AA41" s="21"/>
      <c r="AB41" s="21">
        <f t="shared" si="6"/>
        <v>4533000</v>
      </c>
      <c r="AC41" s="22"/>
      <c r="AD41" s="23">
        <f t="shared" si="9"/>
        <v>3683000</v>
      </c>
      <c r="AE41" s="23">
        <f t="shared" si="9"/>
        <v>850000</v>
      </c>
      <c r="AF41" s="23">
        <f t="shared" si="9"/>
        <v>0</v>
      </c>
      <c r="AG41" s="23">
        <f t="shared" si="9"/>
        <v>0</v>
      </c>
      <c r="AH41" s="23">
        <f t="shared" si="7"/>
        <v>4533000</v>
      </c>
    </row>
    <row r="42" spans="1:35" ht="18.75">
      <c r="A42" s="20">
        <f t="shared" si="8"/>
        <v>35</v>
      </c>
      <c r="B42" s="9" t="s">
        <v>28</v>
      </c>
      <c r="C42" s="21">
        <f t="shared" si="1"/>
        <v>1314800</v>
      </c>
      <c r="D42" s="21">
        <v>1099100</v>
      </c>
      <c r="E42" s="21"/>
      <c r="F42" s="21">
        <f>215700</f>
        <v>215700</v>
      </c>
      <c r="G42" s="21"/>
      <c r="H42" s="21">
        <f t="shared" si="2"/>
        <v>16955300</v>
      </c>
      <c r="I42" s="21">
        <v>16436200</v>
      </c>
      <c r="J42" s="21"/>
      <c r="K42" s="21">
        <f>519100</f>
        <v>519100</v>
      </c>
      <c r="L42" s="21"/>
      <c r="M42" s="21">
        <f t="shared" si="3"/>
        <v>0</v>
      </c>
      <c r="N42" s="21"/>
      <c r="O42" s="21"/>
      <c r="P42" s="21"/>
      <c r="Q42" s="21"/>
      <c r="R42" s="21">
        <f t="shared" si="4"/>
        <v>2303000</v>
      </c>
      <c r="S42" s="21">
        <v>462000</v>
      </c>
      <c r="T42" s="21"/>
      <c r="U42" s="21">
        <f>1841000</f>
        <v>1841000</v>
      </c>
      <c r="V42" s="21"/>
      <c r="W42" s="21">
        <f t="shared" si="5"/>
        <v>300000</v>
      </c>
      <c r="X42" s="21">
        <v>300000</v>
      </c>
      <c r="Y42" s="21"/>
      <c r="Z42" s="21"/>
      <c r="AA42" s="21"/>
      <c r="AB42" s="21">
        <f t="shared" si="6"/>
        <v>20873100</v>
      </c>
      <c r="AC42" s="22"/>
      <c r="AD42" s="23">
        <f t="shared" si="9"/>
        <v>18297300</v>
      </c>
      <c r="AE42" s="23">
        <f t="shared" si="9"/>
        <v>0</v>
      </c>
      <c r="AF42" s="23">
        <f t="shared" si="9"/>
        <v>2575800</v>
      </c>
      <c r="AG42" s="23">
        <f t="shared" si="9"/>
        <v>0</v>
      </c>
      <c r="AH42" s="23">
        <f t="shared" si="7"/>
        <v>20873100</v>
      </c>
      <c r="AI42" s="24"/>
    </row>
    <row r="43" spans="1:34" ht="18.75">
      <c r="A43" s="20">
        <f t="shared" si="8"/>
        <v>36</v>
      </c>
      <c r="B43" s="9" t="s">
        <v>29</v>
      </c>
      <c r="C43" s="21">
        <f t="shared" si="1"/>
        <v>1075500</v>
      </c>
      <c r="D43" s="21">
        <v>969700</v>
      </c>
      <c r="E43" s="21"/>
      <c r="F43" s="21">
        <f>105800</f>
        <v>105800</v>
      </c>
      <c r="G43" s="21"/>
      <c r="H43" s="21">
        <f t="shared" si="2"/>
        <v>6653100</v>
      </c>
      <c r="I43" s="21">
        <v>6489700</v>
      </c>
      <c r="J43" s="21"/>
      <c r="K43" s="21">
        <f>163400</f>
        <v>163400</v>
      </c>
      <c r="L43" s="21"/>
      <c r="M43" s="21">
        <f t="shared" si="3"/>
        <v>28500</v>
      </c>
      <c r="N43" s="21">
        <v>28500</v>
      </c>
      <c r="O43" s="21"/>
      <c r="P43" s="21"/>
      <c r="Q43" s="21"/>
      <c r="R43" s="21">
        <f t="shared" si="4"/>
        <v>644100</v>
      </c>
      <c r="S43" s="21">
        <v>290600</v>
      </c>
      <c r="T43" s="21"/>
      <c r="U43" s="21">
        <f>353500</f>
        <v>353500</v>
      </c>
      <c r="V43" s="21"/>
      <c r="W43" s="21">
        <f t="shared" si="5"/>
        <v>122800</v>
      </c>
      <c r="X43" s="21"/>
      <c r="Y43" s="21"/>
      <c r="Z43" s="21">
        <f>122800</f>
        <v>122800</v>
      </c>
      <c r="AA43" s="21"/>
      <c r="AB43" s="21">
        <f t="shared" si="6"/>
        <v>8524000</v>
      </c>
      <c r="AC43" s="22"/>
      <c r="AD43" s="23">
        <f t="shared" si="9"/>
        <v>7778500</v>
      </c>
      <c r="AE43" s="23">
        <f t="shared" si="9"/>
        <v>0</v>
      </c>
      <c r="AF43" s="23">
        <f t="shared" si="9"/>
        <v>745500</v>
      </c>
      <c r="AG43" s="23">
        <f t="shared" si="9"/>
        <v>0</v>
      </c>
      <c r="AH43" s="23">
        <f t="shared" si="7"/>
        <v>8524000</v>
      </c>
    </row>
    <row r="44" spans="1:34" ht="18.75">
      <c r="A44" s="20">
        <f t="shared" si="8"/>
        <v>37</v>
      </c>
      <c r="B44" s="9" t="s">
        <v>30</v>
      </c>
      <c r="C44" s="21">
        <f t="shared" si="1"/>
        <v>1085000</v>
      </c>
      <c r="D44" s="21">
        <f>1613700-528700</f>
        <v>1085000</v>
      </c>
      <c r="E44" s="21"/>
      <c r="F44" s="21"/>
      <c r="G44" s="21"/>
      <c r="H44" s="21">
        <f t="shared" si="2"/>
        <v>10805100</v>
      </c>
      <c r="I44" s="21">
        <f>43304700-32499600</f>
        <v>10805100</v>
      </c>
      <c r="J44" s="21"/>
      <c r="K44" s="21"/>
      <c r="L44" s="21"/>
      <c r="M44" s="21">
        <f t="shared" si="3"/>
        <v>30000</v>
      </c>
      <c r="N44" s="21">
        <f>74000-44000</f>
        <v>30000</v>
      </c>
      <c r="O44" s="21"/>
      <c r="P44" s="21"/>
      <c r="Q44" s="21"/>
      <c r="R44" s="21">
        <f t="shared" si="4"/>
        <v>319700</v>
      </c>
      <c r="S44" s="21">
        <v>319700</v>
      </c>
      <c r="T44" s="21"/>
      <c r="U44" s="21"/>
      <c r="V44" s="21"/>
      <c r="W44" s="21">
        <f t="shared" si="5"/>
        <v>0</v>
      </c>
      <c r="X44" s="21"/>
      <c r="Y44" s="21"/>
      <c r="Z44" s="21"/>
      <c r="AA44" s="21"/>
      <c r="AB44" s="21">
        <f t="shared" si="6"/>
        <v>12239800</v>
      </c>
      <c r="AC44" s="22"/>
      <c r="AD44" s="23">
        <f t="shared" si="9"/>
        <v>12239800</v>
      </c>
      <c r="AE44" s="23">
        <f t="shared" si="9"/>
        <v>0</v>
      </c>
      <c r="AF44" s="23">
        <f t="shared" si="9"/>
        <v>0</v>
      </c>
      <c r="AG44" s="23">
        <f t="shared" si="9"/>
        <v>0</v>
      </c>
      <c r="AH44" s="23">
        <f t="shared" si="7"/>
        <v>12239800</v>
      </c>
    </row>
    <row r="45" spans="1:34" ht="18.75">
      <c r="A45" s="20">
        <f t="shared" si="8"/>
        <v>38</v>
      </c>
      <c r="B45" s="9" t="s">
        <v>31</v>
      </c>
      <c r="C45" s="21">
        <f t="shared" si="1"/>
        <v>1683200</v>
      </c>
      <c r="D45" s="21">
        <v>1683200</v>
      </c>
      <c r="E45" s="21"/>
      <c r="F45" s="21"/>
      <c r="G45" s="21"/>
      <c r="H45" s="21">
        <f t="shared" si="2"/>
        <v>8166300</v>
      </c>
      <c r="I45" s="21">
        <v>8166300</v>
      </c>
      <c r="J45" s="21"/>
      <c r="K45" s="21"/>
      <c r="L45" s="21"/>
      <c r="M45" s="21">
        <f t="shared" si="3"/>
        <v>72000</v>
      </c>
      <c r="N45" s="21">
        <v>72000</v>
      </c>
      <c r="O45" s="21"/>
      <c r="P45" s="21"/>
      <c r="Q45" s="21"/>
      <c r="R45" s="21">
        <f t="shared" si="4"/>
        <v>230000</v>
      </c>
      <c r="S45" s="21">
        <v>230000</v>
      </c>
      <c r="T45" s="21"/>
      <c r="U45" s="21"/>
      <c r="V45" s="21"/>
      <c r="W45" s="21">
        <f t="shared" si="5"/>
        <v>86600</v>
      </c>
      <c r="X45" s="21"/>
      <c r="Y45" s="21"/>
      <c r="Z45" s="21">
        <f>86600</f>
        <v>86600</v>
      </c>
      <c r="AA45" s="21"/>
      <c r="AB45" s="21">
        <f t="shared" si="6"/>
        <v>10238100</v>
      </c>
      <c r="AC45" s="22"/>
      <c r="AD45" s="23">
        <f t="shared" si="9"/>
        <v>10151500</v>
      </c>
      <c r="AE45" s="23">
        <f t="shared" si="9"/>
        <v>0</v>
      </c>
      <c r="AF45" s="23">
        <f t="shared" si="9"/>
        <v>86600</v>
      </c>
      <c r="AG45" s="23">
        <f t="shared" si="9"/>
        <v>0</v>
      </c>
      <c r="AH45" s="23">
        <f t="shared" si="7"/>
        <v>10238100</v>
      </c>
    </row>
    <row r="46" spans="1:34" ht="18.75">
      <c r="A46" s="20">
        <f t="shared" si="8"/>
        <v>39</v>
      </c>
      <c r="B46" s="9" t="s">
        <v>32</v>
      </c>
      <c r="C46" s="21">
        <f t="shared" si="1"/>
        <v>530000</v>
      </c>
      <c r="D46" s="21">
        <v>530000</v>
      </c>
      <c r="E46" s="21"/>
      <c r="F46" s="21"/>
      <c r="G46" s="21"/>
      <c r="H46" s="21">
        <f t="shared" si="2"/>
        <v>4090000</v>
      </c>
      <c r="I46" s="21">
        <v>4090000</v>
      </c>
      <c r="J46" s="21"/>
      <c r="K46" s="21"/>
      <c r="L46" s="21"/>
      <c r="M46" s="21">
        <f t="shared" si="3"/>
        <v>0</v>
      </c>
      <c r="N46" s="21"/>
      <c r="O46" s="21"/>
      <c r="P46" s="21"/>
      <c r="Q46" s="21"/>
      <c r="R46" s="21">
        <f t="shared" si="4"/>
        <v>218000</v>
      </c>
      <c r="S46" s="21">
        <v>218000</v>
      </c>
      <c r="T46" s="21"/>
      <c r="U46" s="21"/>
      <c r="V46" s="21"/>
      <c r="W46" s="21">
        <f t="shared" si="5"/>
        <v>0</v>
      </c>
      <c r="X46" s="21"/>
      <c r="Y46" s="21"/>
      <c r="Z46" s="21"/>
      <c r="AA46" s="21"/>
      <c r="AB46" s="21">
        <f t="shared" si="6"/>
        <v>4838000</v>
      </c>
      <c r="AC46" s="22"/>
      <c r="AD46" s="23">
        <f t="shared" si="9"/>
        <v>4838000</v>
      </c>
      <c r="AE46" s="23">
        <f t="shared" si="9"/>
        <v>0</v>
      </c>
      <c r="AF46" s="23">
        <f t="shared" si="9"/>
        <v>0</v>
      </c>
      <c r="AG46" s="23">
        <f t="shared" si="9"/>
        <v>0</v>
      </c>
      <c r="AH46" s="23">
        <f t="shared" si="7"/>
        <v>4838000</v>
      </c>
    </row>
    <row r="47" spans="1:34" ht="18.75">
      <c r="A47" s="20">
        <f t="shared" si="8"/>
        <v>40</v>
      </c>
      <c r="B47" s="9" t="s">
        <v>33</v>
      </c>
      <c r="C47" s="21">
        <f t="shared" si="1"/>
        <v>155700</v>
      </c>
      <c r="D47" s="21">
        <v>155700</v>
      </c>
      <c r="E47" s="21"/>
      <c r="F47" s="21"/>
      <c r="G47" s="21"/>
      <c r="H47" s="21">
        <f t="shared" si="2"/>
        <v>499300</v>
      </c>
      <c r="I47" s="21">
        <v>499300</v>
      </c>
      <c r="J47" s="21"/>
      <c r="K47" s="21"/>
      <c r="L47" s="21"/>
      <c r="M47" s="21">
        <f t="shared" si="3"/>
        <v>0</v>
      </c>
      <c r="N47" s="21"/>
      <c r="O47" s="21"/>
      <c r="P47" s="21"/>
      <c r="Q47" s="21"/>
      <c r="R47" s="21">
        <f t="shared" si="4"/>
        <v>220000</v>
      </c>
      <c r="S47" s="21">
        <v>220000</v>
      </c>
      <c r="T47" s="21"/>
      <c r="U47" s="21"/>
      <c r="V47" s="21"/>
      <c r="W47" s="21">
        <f t="shared" si="5"/>
        <v>0</v>
      </c>
      <c r="X47" s="21"/>
      <c r="Y47" s="21"/>
      <c r="Z47" s="21"/>
      <c r="AA47" s="21"/>
      <c r="AB47" s="21">
        <f t="shared" si="6"/>
        <v>875000</v>
      </c>
      <c r="AC47" s="22"/>
      <c r="AD47" s="23">
        <f t="shared" si="9"/>
        <v>875000</v>
      </c>
      <c r="AE47" s="23">
        <f t="shared" si="9"/>
        <v>0</v>
      </c>
      <c r="AF47" s="23">
        <f t="shared" si="9"/>
        <v>0</v>
      </c>
      <c r="AG47" s="23">
        <f t="shared" si="9"/>
        <v>0</v>
      </c>
      <c r="AH47" s="23">
        <f t="shared" si="7"/>
        <v>875000</v>
      </c>
    </row>
    <row r="48" spans="1:34" ht="18.75">
      <c r="A48" s="20">
        <f t="shared" si="8"/>
        <v>41</v>
      </c>
      <c r="B48" s="9" t="s">
        <v>34</v>
      </c>
      <c r="C48" s="21">
        <f t="shared" si="1"/>
        <v>433400</v>
      </c>
      <c r="D48" s="21">
        <v>433400</v>
      </c>
      <c r="E48" s="21"/>
      <c r="F48" s="21"/>
      <c r="G48" s="21"/>
      <c r="H48" s="21">
        <f t="shared" si="2"/>
        <v>2558500</v>
      </c>
      <c r="I48" s="21">
        <v>2558500</v>
      </c>
      <c r="J48" s="21"/>
      <c r="K48" s="21"/>
      <c r="L48" s="21"/>
      <c r="M48" s="21">
        <f t="shared" si="3"/>
        <v>0</v>
      </c>
      <c r="N48" s="21"/>
      <c r="O48" s="21"/>
      <c r="P48" s="21"/>
      <c r="Q48" s="21"/>
      <c r="R48" s="21">
        <f t="shared" si="4"/>
        <v>220000</v>
      </c>
      <c r="S48" s="21">
        <v>220000</v>
      </c>
      <c r="T48" s="21"/>
      <c r="U48" s="21"/>
      <c r="V48" s="21"/>
      <c r="W48" s="21">
        <f t="shared" si="5"/>
        <v>0</v>
      </c>
      <c r="X48" s="21"/>
      <c r="Y48" s="21"/>
      <c r="Z48" s="21"/>
      <c r="AA48" s="21"/>
      <c r="AB48" s="21">
        <f t="shared" si="6"/>
        <v>3211900</v>
      </c>
      <c r="AC48" s="22"/>
      <c r="AD48" s="23">
        <f t="shared" si="9"/>
        <v>3211900</v>
      </c>
      <c r="AE48" s="23">
        <f t="shared" si="9"/>
        <v>0</v>
      </c>
      <c r="AF48" s="23">
        <f t="shared" si="9"/>
        <v>0</v>
      </c>
      <c r="AG48" s="23">
        <f t="shared" si="9"/>
        <v>0</v>
      </c>
      <c r="AH48" s="23">
        <f t="shared" si="7"/>
        <v>3211900</v>
      </c>
    </row>
    <row r="49" spans="1:34" ht="18.75">
      <c r="A49" s="20">
        <f t="shared" si="8"/>
        <v>42</v>
      </c>
      <c r="B49" s="9" t="s">
        <v>40</v>
      </c>
      <c r="C49" s="21">
        <f t="shared" si="1"/>
        <v>348400</v>
      </c>
      <c r="D49" s="21">
        <v>348400</v>
      </c>
      <c r="E49" s="21"/>
      <c r="F49" s="21"/>
      <c r="G49" s="21"/>
      <c r="H49" s="21">
        <f t="shared" si="2"/>
        <v>1957900</v>
      </c>
      <c r="I49" s="21">
        <v>1957900</v>
      </c>
      <c r="J49" s="21"/>
      <c r="K49" s="21"/>
      <c r="L49" s="21"/>
      <c r="M49" s="21">
        <f t="shared" si="3"/>
        <v>0</v>
      </c>
      <c r="N49" s="21"/>
      <c r="O49" s="21"/>
      <c r="P49" s="21"/>
      <c r="Q49" s="21"/>
      <c r="R49" s="21">
        <f t="shared" si="4"/>
        <v>230000</v>
      </c>
      <c r="S49" s="21">
        <v>230000</v>
      </c>
      <c r="T49" s="21"/>
      <c r="U49" s="21"/>
      <c r="V49" s="21"/>
      <c r="W49" s="21">
        <f t="shared" si="5"/>
        <v>0</v>
      </c>
      <c r="X49" s="21"/>
      <c r="Y49" s="21"/>
      <c r="Z49" s="21"/>
      <c r="AA49" s="21"/>
      <c r="AB49" s="21">
        <f t="shared" si="6"/>
        <v>2536300</v>
      </c>
      <c r="AC49" s="22"/>
      <c r="AD49" s="23">
        <f t="shared" si="9"/>
        <v>2536300</v>
      </c>
      <c r="AE49" s="23">
        <f t="shared" si="9"/>
        <v>0</v>
      </c>
      <c r="AF49" s="23">
        <f t="shared" si="9"/>
        <v>0</v>
      </c>
      <c r="AG49" s="23">
        <f t="shared" si="9"/>
        <v>0</v>
      </c>
      <c r="AH49" s="23">
        <f t="shared" si="7"/>
        <v>2536300</v>
      </c>
    </row>
    <row r="50" spans="1:34" ht="18.75">
      <c r="A50" s="20">
        <f t="shared" si="8"/>
        <v>43</v>
      </c>
      <c r="B50" s="9" t="s">
        <v>44</v>
      </c>
      <c r="C50" s="21">
        <f t="shared" si="1"/>
        <v>661000</v>
      </c>
      <c r="D50" s="21">
        <v>661000</v>
      </c>
      <c r="E50" s="21"/>
      <c r="F50" s="21"/>
      <c r="G50" s="21"/>
      <c r="H50" s="21">
        <f t="shared" si="2"/>
        <v>6408400</v>
      </c>
      <c r="I50" s="21">
        <v>6408400</v>
      </c>
      <c r="J50" s="21"/>
      <c r="K50" s="21"/>
      <c r="L50" s="21"/>
      <c r="M50" s="21">
        <f t="shared" si="3"/>
        <v>0</v>
      </c>
      <c r="N50" s="21"/>
      <c r="O50" s="21"/>
      <c r="P50" s="21"/>
      <c r="Q50" s="21"/>
      <c r="R50" s="21">
        <f t="shared" si="4"/>
        <v>355000</v>
      </c>
      <c r="S50" s="21">
        <v>355000</v>
      </c>
      <c r="T50" s="21"/>
      <c r="U50" s="21"/>
      <c r="V50" s="21"/>
      <c r="W50" s="21">
        <f t="shared" si="5"/>
        <v>31900</v>
      </c>
      <c r="X50" s="21"/>
      <c r="Y50" s="21"/>
      <c r="Z50" s="21">
        <f>31900</f>
        <v>31900</v>
      </c>
      <c r="AA50" s="21"/>
      <c r="AB50" s="21">
        <f t="shared" si="6"/>
        <v>7456300</v>
      </c>
      <c r="AC50" s="22"/>
      <c r="AD50" s="23">
        <f t="shared" si="9"/>
        <v>7424400</v>
      </c>
      <c r="AE50" s="23">
        <f t="shared" si="9"/>
        <v>0</v>
      </c>
      <c r="AF50" s="23">
        <f t="shared" si="9"/>
        <v>31900</v>
      </c>
      <c r="AG50" s="23">
        <f t="shared" si="9"/>
        <v>0</v>
      </c>
      <c r="AH50" s="23">
        <f t="shared" si="7"/>
        <v>7456300</v>
      </c>
    </row>
    <row r="51" spans="1:34" ht="18.75">
      <c r="A51" s="20">
        <f t="shared" si="8"/>
        <v>44</v>
      </c>
      <c r="B51" s="9" t="s">
        <v>45</v>
      </c>
      <c r="C51" s="21">
        <f t="shared" si="1"/>
        <v>328600</v>
      </c>
      <c r="D51" s="21">
        <v>328600</v>
      </c>
      <c r="E51" s="21"/>
      <c r="F51" s="21"/>
      <c r="G51" s="21"/>
      <c r="H51" s="21">
        <f t="shared" si="2"/>
        <v>631300</v>
      </c>
      <c r="I51" s="21">
        <v>631300</v>
      </c>
      <c r="J51" s="21"/>
      <c r="K51" s="21"/>
      <c r="L51" s="21"/>
      <c r="M51" s="21">
        <f t="shared" si="3"/>
        <v>0</v>
      </c>
      <c r="N51" s="21"/>
      <c r="O51" s="21"/>
      <c r="P51" s="21"/>
      <c r="Q51" s="21"/>
      <c r="R51" s="21">
        <f t="shared" si="4"/>
        <v>225000</v>
      </c>
      <c r="S51" s="21">
        <v>225000</v>
      </c>
      <c r="T51" s="21"/>
      <c r="U51" s="21"/>
      <c r="V51" s="21"/>
      <c r="W51" s="21">
        <f t="shared" si="5"/>
        <v>0</v>
      </c>
      <c r="X51" s="21"/>
      <c r="Y51" s="21"/>
      <c r="Z51" s="21"/>
      <c r="AA51" s="21"/>
      <c r="AB51" s="21">
        <f t="shared" si="6"/>
        <v>1184900</v>
      </c>
      <c r="AC51" s="22"/>
      <c r="AD51" s="23">
        <f t="shared" si="9"/>
        <v>1184900</v>
      </c>
      <c r="AE51" s="23">
        <f t="shared" si="9"/>
        <v>0</v>
      </c>
      <c r="AF51" s="23">
        <f t="shared" si="9"/>
        <v>0</v>
      </c>
      <c r="AG51" s="23">
        <f t="shared" si="9"/>
        <v>0</v>
      </c>
      <c r="AH51" s="23">
        <f t="shared" si="7"/>
        <v>1184900</v>
      </c>
    </row>
    <row r="52" spans="1:34" ht="18.75">
      <c r="A52" s="20">
        <f t="shared" si="8"/>
        <v>45</v>
      </c>
      <c r="B52" s="9" t="s">
        <v>46</v>
      </c>
      <c r="C52" s="21">
        <f t="shared" si="1"/>
        <v>328100</v>
      </c>
      <c r="D52" s="21">
        <v>328100</v>
      </c>
      <c r="E52" s="21"/>
      <c r="F52" s="21"/>
      <c r="G52" s="21"/>
      <c r="H52" s="21">
        <f t="shared" si="2"/>
        <v>4070600</v>
      </c>
      <c r="I52" s="21">
        <v>4070600</v>
      </c>
      <c r="J52" s="21"/>
      <c r="K52" s="21"/>
      <c r="L52" s="21"/>
      <c r="M52" s="21">
        <f t="shared" si="3"/>
        <v>0</v>
      </c>
      <c r="N52" s="21"/>
      <c r="O52" s="21"/>
      <c r="P52" s="21"/>
      <c r="Q52" s="21"/>
      <c r="R52" s="21">
        <f t="shared" si="4"/>
        <v>295000</v>
      </c>
      <c r="S52" s="21">
        <v>295000</v>
      </c>
      <c r="T52" s="21"/>
      <c r="U52" s="21"/>
      <c r="V52" s="21"/>
      <c r="W52" s="21">
        <f t="shared" si="5"/>
        <v>0</v>
      </c>
      <c r="X52" s="21"/>
      <c r="Y52" s="21"/>
      <c r="Z52" s="21"/>
      <c r="AA52" s="21"/>
      <c r="AB52" s="21">
        <f t="shared" si="6"/>
        <v>4693700</v>
      </c>
      <c r="AC52" s="22"/>
      <c r="AD52" s="23">
        <f t="shared" si="9"/>
        <v>4693700</v>
      </c>
      <c r="AE52" s="23">
        <f t="shared" si="9"/>
        <v>0</v>
      </c>
      <c r="AF52" s="23">
        <f t="shared" si="9"/>
        <v>0</v>
      </c>
      <c r="AG52" s="23">
        <f t="shared" si="9"/>
        <v>0</v>
      </c>
      <c r="AH52" s="23">
        <f t="shared" si="7"/>
        <v>4693700</v>
      </c>
    </row>
    <row r="53" spans="1:34" ht="18.75">
      <c r="A53" s="20">
        <f t="shared" si="8"/>
        <v>46</v>
      </c>
      <c r="B53" s="9" t="s">
        <v>47</v>
      </c>
      <c r="C53" s="21">
        <f t="shared" si="1"/>
        <v>105800</v>
      </c>
      <c r="D53" s="21">
        <v>105800</v>
      </c>
      <c r="E53" s="21"/>
      <c r="F53" s="21"/>
      <c r="G53" s="21"/>
      <c r="H53" s="21">
        <f t="shared" si="2"/>
        <v>4970400</v>
      </c>
      <c r="I53" s="21">
        <v>4970400</v>
      </c>
      <c r="J53" s="21"/>
      <c r="K53" s="21"/>
      <c r="L53" s="21"/>
      <c r="M53" s="21">
        <f t="shared" si="3"/>
        <v>0</v>
      </c>
      <c r="N53" s="21"/>
      <c r="O53" s="21"/>
      <c r="P53" s="21"/>
      <c r="Q53" s="21"/>
      <c r="R53" s="21">
        <f t="shared" si="4"/>
        <v>288000</v>
      </c>
      <c r="S53" s="21">
        <v>288000</v>
      </c>
      <c r="T53" s="21"/>
      <c r="U53" s="21"/>
      <c r="V53" s="21"/>
      <c r="W53" s="21">
        <f t="shared" si="5"/>
        <v>0</v>
      </c>
      <c r="X53" s="21"/>
      <c r="Y53" s="21"/>
      <c r="Z53" s="21"/>
      <c r="AA53" s="21"/>
      <c r="AB53" s="21">
        <f t="shared" si="6"/>
        <v>5364200</v>
      </c>
      <c r="AC53" s="22"/>
      <c r="AD53" s="23">
        <f t="shared" si="9"/>
        <v>5364200</v>
      </c>
      <c r="AE53" s="23">
        <f t="shared" si="9"/>
        <v>0</v>
      </c>
      <c r="AF53" s="23">
        <f t="shared" si="9"/>
        <v>0</v>
      </c>
      <c r="AG53" s="23">
        <f t="shared" si="9"/>
        <v>0</v>
      </c>
      <c r="AH53" s="23">
        <f t="shared" si="7"/>
        <v>5364200</v>
      </c>
    </row>
    <row r="54" spans="1:34" ht="18.75">
      <c r="A54" s="20">
        <f t="shared" si="8"/>
        <v>47</v>
      </c>
      <c r="B54" s="9" t="s">
        <v>68</v>
      </c>
      <c r="C54" s="21">
        <f t="shared" si="1"/>
        <v>528700</v>
      </c>
      <c r="D54" s="21">
        <v>528700</v>
      </c>
      <c r="E54" s="21"/>
      <c r="F54" s="21"/>
      <c r="G54" s="21"/>
      <c r="H54" s="21">
        <f t="shared" si="2"/>
        <v>32499600</v>
      </c>
      <c r="I54" s="21">
        <v>32499600</v>
      </c>
      <c r="J54" s="21"/>
      <c r="K54" s="21"/>
      <c r="L54" s="21"/>
      <c r="M54" s="21">
        <f t="shared" si="3"/>
        <v>44000</v>
      </c>
      <c r="N54" s="21">
        <v>44000</v>
      </c>
      <c r="O54" s="21"/>
      <c r="P54" s="21"/>
      <c r="Q54" s="21"/>
      <c r="R54" s="21">
        <f t="shared" si="4"/>
        <v>0</v>
      </c>
      <c r="S54" s="21"/>
      <c r="T54" s="21"/>
      <c r="U54" s="21"/>
      <c r="V54" s="21"/>
      <c r="W54" s="21">
        <f t="shared" si="5"/>
        <v>0</v>
      </c>
      <c r="X54" s="21"/>
      <c r="Y54" s="21"/>
      <c r="Z54" s="21"/>
      <c r="AA54" s="21"/>
      <c r="AB54" s="21">
        <f t="shared" si="6"/>
        <v>33072300</v>
      </c>
      <c r="AC54" s="22"/>
      <c r="AD54" s="23">
        <f t="shared" si="9"/>
        <v>33072300</v>
      </c>
      <c r="AE54" s="23">
        <f t="shared" si="9"/>
        <v>0</v>
      </c>
      <c r="AF54" s="23">
        <f t="shared" si="9"/>
        <v>0</v>
      </c>
      <c r="AG54" s="23">
        <f t="shared" si="9"/>
        <v>0</v>
      </c>
      <c r="AH54" s="23">
        <f t="shared" si="7"/>
        <v>33072300</v>
      </c>
    </row>
    <row r="55" spans="1:34" ht="18.75">
      <c r="A55" s="20"/>
      <c r="B55" s="9" t="s">
        <v>69</v>
      </c>
      <c r="C55" s="21">
        <f t="shared" si="1"/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3">
        <f t="shared" si="9"/>
        <v>0</v>
      </c>
      <c r="AE55" s="23">
        <f t="shared" si="9"/>
        <v>0</v>
      </c>
      <c r="AF55" s="23">
        <f t="shared" si="9"/>
        <v>0</v>
      </c>
      <c r="AG55" s="23">
        <f t="shared" si="9"/>
        <v>0</v>
      </c>
      <c r="AH55" s="23">
        <f t="shared" si="7"/>
        <v>0</v>
      </c>
    </row>
    <row r="56" spans="1:34" ht="18.75">
      <c r="A56" s="28"/>
      <c r="B56" s="8" t="s">
        <v>39</v>
      </c>
      <c r="C56" s="29">
        <f aca="true" t="shared" si="10" ref="C56:AB56">SUM(C8:C55)</f>
        <v>107602300</v>
      </c>
      <c r="D56" s="29">
        <f t="shared" si="10"/>
        <v>107069300</v>
      </c>
      <c r="E56" s="29">
        <f t="shared" si="10"/>
        <v>0</v>
      </c>
      <c r="F56" s="29">
        <f t="shared" si="10"/>
        <v>533000</v>
      </c>
      <c r="G56" s="29">
        <f t="shared" si="10"/>
        <v>0</v>
      </c>
      <c r="H56" s="29">
        <f t="shared" si="10"/>
        <v>828087900</v>
      </c>
      <c r="I56" s="29">
        <f t="shared" si="10"/>
        <v>802743300</v>
      </c>
      <c r="J56" s="29">
        <f t="shared" si="10"/>
        <v>15298000</v>
      </c>
      <c r="K56" s="29">
        <f t="shared" si="10"/>
        <v>10046600</v>
      </c>
      <c r="L56" s="29">
        <f t="shared" si="10"/>
        <v>0</v>
      </c>
      <c r="M56" s="29">
        <f t="shared" si="10"/>
        <v>232607000</v>
      </c>
      <c r="N56" s="29">
        <f t="shared" si="10"/>
        <v>5649000</v>
      </c>
      <c r="O56" s="29">
        <f t="shared" si="10"/>
        <v>200737500</v>
      </c>
      <c r="P56" s="29">
        <f t="shared" si="10"/>
        <v>0</v>
      </c>
      <c r="Q56" s="29">
        <f t="shared" si="10"/>
        <v>26220500</v>
      </c>
      <c r="R56" s="29">
        <f t="shared" si="10"/>
        <v>112218200</v>
      </c>
      <c r="S56" s="29">
        <f t="shared" si="10"/>
        <v>62465000</v>
      </c>
      <c r="T56" s="29">
        <f t="shared" si="10"/>
        <v>0</v>
      </c>
      <c r="U56" s="29">
        <f t="shared" si="10"/>
        <v>49753200</v>
      </c>
      <c r="V56" s="29">
        <f t="shared" si="10"/>
        <v>0</v>
      </c>
      <c r="W56" s="29">
        <f t="shared" si="10"/>
        <v>360533500</v>
      </c>
      <c r="X56" s="29">
        <f t="shared" si="10"/>
        <v>37690200</v>
      </c>
      <c r="Y56" s="29">
        <f t="shared" si="10"/>
        <v>32325400</v>
      </c>
      <c r="Z56" s="29">
        <f t="shared" si="10"/>
        <v>7779600</v>
      </c>
      <c r="AA56" s="29">
        <f t="shared" si="10"/>
        <v>282738300</v>
      </c>
      <c r="AB56" s="30">
        <f t="shared" si="10"/>
        <v>1641048900</v>
      </c>
      <c r="AC56" s="22"/>
      <c r="AD56" s="23">
        <f t="shared" si="9"/>
        <v>1015616800</v>
      </c>
      <c r="AE56" s="23">
        <f t="shared" si="9"/>
        <v>248360900</v>
      </c>
      <c r="AF56" s="23">
        <f t="shared" si="9"/>
        <v>68112400</v>
      </c>
      <c r="AG56" s="23">
        <f t="shared" si="9"/>
        <v>308958800</v>
      </c>
      <c r="AH56" s="31">
        <f t="shared" si="7"/>
        <v>1641048900</v>
      </c>
    </row>
    <row r="57" spans="30:34" ht="18.75">
      <c r="AD57" s="32">
        <f>SUM(AD8:AD55)</f>
        <v>1015616800</v>
      </c>
      <c r="AE57" s="32">
        <f>SUM(AE8:AE55)</f>
        <v>248360900</v>
      </c>
      <c r="AF57" s="32">
        <f>SUM(AF8:AF55)</f>
        <v>68112400</v>
      </c>
      <c r="AG57" s="32">
        <f>SUM(AG8:AG55)</f>
        <v>308958800</v>
      </c>
      <c r="AH57" s="33">
        <f>SUM(AH8:AH55)</f>
        <v>1641048900</v>
      </c>
    </row>
    <row r="58" spans="1:31" ht="21.75" customHeight="1">
      <c r="A58" s="58" t="s">
        <v>70</v>
      </c>
      <c r="AE58" s="34">
        <f>AE57-AE59</f>
        <v>0</v>
      </c>
    </row>
    <row r="59" spans="1:31" ht="18.75">
      <c r="A59" s="58" t="s">
        <v>71</v>
      </c>
      <c r="AB59" s="24"/>
      <c r="AE59" s="35">
        <v>248360900</v>
      </c>
    </row>
    <row r="60" ht="18.75">
      <c r="AB60" s="36"/>
    </row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  <row r="77" ht="21.75"/>
    <row r="78" ht="21.75"/>
    <row r="79" ht="21.75"/>
    <row r="80" ht="21.75"/>
    <row r="81" ht="21.75"/>
    <row r="82" ht="21.75"/>
    <row r="83" ht="21.75"/>
    <row r="84" ht="21.75"/>
    <row r="85" ht="21.75"/>
    <row r="86" ht="21.75"/>
    <row r="87" ht="21.75"/>
    <row r="88" ht="21.75"/>
    <row r="89" ht="21.75"/>
    <row r="90" ht="21.75"/>
    <row r="91" ht="21.75"/>
    <row r="92" ht="21.75"/>
    <row r="93" ht="21.75"/>
    <row r="94" ht="21.75"/>
    <row r="95" ht="21.75"/>
    <row r="96" ht="21.75"/>
    <row r="97" ht="21.75"/>
    <row r="98" ht="21.75"/>
    <row r="99" ht="21.75"/>
    <row r="100" ht="21.75"/>
    <row r="101" ht="21.75"/>
    <row r="102" ht="21.75"/>
    <row r="103" ht="21.75"/>
    <row r="104" ht="21.75"/>
    <row r="105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1" ht="21.75"/>
    <row r="132" ht="21.75"/>
    <row r="133" ht="21.75"/>
    <row r="134" ht="21.75"/>
    <row r="135" ht="21.75"/>
    <row r="136" ht="21.75"/>
    <row r="137" ht="21.75"/>
    <row r="138" ht="21.75"/>
    <row r="139" ht="21.75"/>
    <row r="140" ht="21.75"/>
    <row r="141" ht="21.75"/>
    <row r="142" ht="21.75"/>
    <row r="143" ht="21.75"/>
    <row r="144" ht="21.75"/>
    <row r="145" ht="21.75"/>
    <row r="146" ht="21.75"/>
    <row r="147" ht="21.75"/>
    <row r="148" ht="21.75"/>
    <row r="149" ht="21.75"/>
    <row r="150" ht="21.75"/>
    <row r="151" ht="21.75"/>
    <row r="152" ht="21.75"/>
    <row r="153" ht="21.75"/>
    <row r="154" ht="21.75"/>
    <row r="155" ht="21.75"/>
    <row r="156" ht="21.75"/>
    <row r="157" ht="21.75"/>
    <row r="158" ht="21.75"/>
    <row r="159" ht="21.75"/>
    <row r="160" ht="21.75"/>
    <row r="161" ht="21.75"/>
    <row r="162" ht="21.75"/>
    <row r="163" ht="21.75"/>
    <row r="164" ht="21.75"/>
    <row r="165" ht="21.75"/>
    <row r="166" ht="21.75"/>
    <row r="167" ht="21.75"/>
    <row r="168" ht="21.75"/>
    <row r="169" ht="21.75"/>
    <row r="170" ht="21.75"/>
    <row r="171" ht="21.75"/>
    <row r="172" ht="21.75"/>
    <row r="173" ht="21.75"/>
    <row r="174" ht="21.75"/>
    <row r="175" ht="21.75"/>
    <row r="176" ht="21.75"/>
    <row r="177" ht="21.75"/>
    <row r="178" ht="21.75"/>
    <row r="179" ht="21.75"/>
    <row r="180" ht="21.75"/>
    <row r="181" ht="21.75"/>
    <row r="182" ht="21.75"/>
    <row r="183" ht="21.75"/>
    <row r="184" ht="21.75"/>
    <row r="185" ht="21.75"/>
    <row r="186" ht="21.75"/>
    <row r="187" ht="21.75"/>
    <row r="188" ht="21.75"/>
    <row r="189" ht="21.75"/>
    <row r="190" ht="21.75"/>
    <row r="191" ht="21.75"/>
    <row r="192" ht="21.75"/>
    <row r="193" ht="21.75"/>
    <row r="194" ht="21.75"/>
    <row r="195" ht="21.75"/>
    <row r="196" ht="21.75"/>
    <row r="197" ht="21.75"/>
    <row r="198" ht="21.75"/>
    <row r="199" ht="21.75"/>
    <row r="200" ht="21.75"/>
    <row r="201" ht="21.75"/>
    <row r="202" ht="21.75"/>
    <row r="203" ht="21.75"/>
    <row r="204" ht="21.75"/>
    <row r="205" ht="21.75"/>
    <row r="206" ht="21.75"/>
    <row r="207" ht="21.75"/>
    <row r="208" ht="21.75"/>
    <row r="209" ht="21.75"/>
    <row r="210" ht="21.75"/>
    <row r="211" ht="21.75"/>
    <row r="212" ht="21.75"/>
    <row r="213" ht="21.75"/>
    <row r="214" ht="21.75"/>
    <row r="215" ht="21.75"/>
    <row r="216" ht="21.75"/>
    <row r="217" ht="21.75"/>
    <row r="218" ht="21.75"/>
    <row r="219" ht="21.75"/>
    <row r="220" ht="21.75"/>
    <row r="221" ht="21.75"/>
    <row r="222" ht="21.75"/>
    <row r="223" ht="21.75"/>
    <row r="224" ht="21.75"/>
    <row r="225" ht="21.75"/>
    <row r="226" ht="21.75"/>
    <row r="227" ht="21.75"/>
    <row r="228" ht="21.75"/>
    <row r="229" ht="21.75"/>
    <row r="230" ht="21.75"/>
    <row r="231" ht="21.75"/>
    <row r="232" ht="21.75"/>
    <row r="233" ht="21.75"/>
    <row r="234" ht="21.75"/>
    <row r="235" ht="21.75"/>
    <row r="236" ht="21.75"/>
    <row r="237" ht="21.75"/>
    <row r="238" ht="21.75"/>
    <row r="239" ht="21.75"/>
    <row r="240" ht="21.75"/>
    <row r="241" ht="21.75"/>
    <row r="242" ht="21.75"/>
    <row r="243" ht="21.75"/>
    <row r="244" ht="21.75"/>
    <row r="245" ht="21.75"/>
    <row r="246" ht="21.75"/>
    <row r="247" ht="21.75"/>
    <row r="248" ht="21.75"/>
    <row r="249" ht="21.75"/>
    <row r="250" ht="21.75"/>
    <row r="251" ht="21.75"/>
    <row r="252" ht="21.75"/>
    <row r="253" ht="21.75"/>
    <row r="254" ht="21.75"/>
    <row r="255" ht="21.75"/>
    <row r="256" ht="21.75"/>
    <row r="257" ht="21.75"/>
    <row r="258" ht="21.75"/>
    <row r="259" ht="21.75"/>
    <row r="260" ht="21.75"/>
    <row r="261" ht="21.75"/>
    <row r="262" ht="21.75"/>
    <row r="263" ht="21.75"/>
    <row r="264" ht="21.75"/>
    <row r="265" ht="21.75"/>
    <row r="266" ht="21.75"/>
    <row r="267" ht="21.75"/>
    <row r="268" ht="21.75"/>
    <row r="269" ht="21.75"/>
    <row r="270" ht="21.75"/>
    <row r="271" ht="21.75"/>
    <row r="272" ht="21.75"/>
    <row r="273" ht="21.75"/>
    <row r="274" ht="21.75"/>
    <row r="275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  <row r="324" ht="21.75"/>
    <row r="325" ht="21.75"/>
    <row r="326" ht="21.75"/>
    <row r="327" ht="21.75"/>
    <row r="328" ht="21.75"/>
    <row r="329" ht="21.75"/>
    <row r="330" ht="21.75"/>
    <row r="331" ht="21.75"/>
    <row r="332" ht="21.75"/>
    <row r="333" ht="21.75"/>
    <row r="334" ht="21.75"/>
    <row r="335" ht="21.75"/>
    <row r="336" ht="21.75"/>
    <row r="337" ht="21.75"/>
    <row r="338" ht="21.75"/>
    <row r="339" ht="21.75"/>
    <row r="340" ht="21.75"/>
    <row r="341" ht="21.75"/>
    <row r="342" ht="21.75"/>
    <row r="343" ht="21.75"/>
    <row r="344" ht="21.75"/>
    <row r="345" ht="21.75"/>
    <row r="346" ht="21.75"/>
    <row r="347" ht="21.75"/>
    <row r="348" ht="21.75"/>
    <row r="349" ht="21.75"/>
    <row r="350" ht="21.75"/>
    <row r="351" ht="21.75"/>
    <row r="352" ht="21.75"/>
    <row r="353" ht="21.75"/>
    <row r="354" ht="21.75"/>
    <row r="355" ht="21.75"/>
    <row r="356" ht="21.75"/>
    <row r="357" ht="21.75"/>
    <row r="358" ht="21.75"/>
    <row r="359" ht="21.75"/>
    <row r="360" ht="21.75"/>
    <row r="361" ht="21.75"/>
    <row r="362" ht="21.75"/>
    <row r="363" ht="21.75"/>
    <row r="364" ht="21.75"/>
    <row r="365" ht="21.75"/>
    <row r="366" ht="21.75"/>
    <row r="367" ht="21.75"/>
    <row r="368" ht="21.75"/>
    <row r="369" ht="21.75"/>
    <row r="370" ht="21.75"/>
    <row r="371" ht="21.75"/>
    <row r="372" ht="21.75"/>
    <row r="373" ht="21.75"/>
    <row r="374" ht="21.75"/>
    <row r="375" ht="21.75"/>
    <row r="376" ht="21.75"/>
    <row r="377" ht="21.75"/>
    <row r="378" ht="21.75"/>
    <row r="379" ht="21.75"/>
    <row r="380" ht="21.75"/>
    <row r="381" ht="21.75"/>
    <row r="382" ht="21.75"/>
    <row r="383" ht="21.75"/>
    <row r="384" ht="21.75"/>
    <row r="385" ht="21.75"/>
    <row r="386" ht="21.75"/>
    <row r="387" ht="21.75"/>
    <row r="388" ht="21.75"/>
    <row r="389" ht="21.75"/>
    <row r="390" ht="21.75"/>
    <row r="391" ht="21.75"/>
    <row r="392" ht="21.75"/>
    <row r="393" ht="21.75"/>
    <row r="394" ht="21.75"/>
    <row r="395" ht="21.75"/>
    <row r="396" ht="21.75"/>
    <row r="397" ht="21.75"/>
    <row r="398" ht="21.75"/>
    <row r="399" ht="21.75"/>
    <row r="400" ht="21.75"/>
    <row r="401" ht="21.75"/>
    <row r="402" ht="21.75"/>
    <row r="403" ht="21.75"/>
    <row r="404" ht="21.75"/>
    <row r="405" ht="21.75"/>
    <row r="406" ht="21.75"/>
    <row r="407" ht="21.75"/>
    <row r="408" ht="21.75"/>
    <row r="409" ht="21.75"/>
    <row r="410" ht="21.75"/>
    <row r="411" ht="21.75"/>
    <row r="412" ht="21.75"/>
    <row r="413" ht="21.75"/>
    <row r="414" ht="21.75"/>
    <row r="415" ht="21.75"/>
    <row r="416" ht="21.75"/>
    <row r="417" ht="21.75"/>
    <row r="418" ht="21.75"/>
    <row r="419" ht="21.75"/>
    <row r="420" ht="21.75"/>
    <row r="421" ht="21.75"/>
    <row r="422" ht="21.75"/>
    <row r="423" ht="21.75"/>
    <row r="424" ht="21.75"/>
    <row r="425" ht="21.75"/>
    <row r="426" ht="21.75"/>
    <row r="427" ht="21.75"/>
    <row r="428" ht="21.75"/>
    <row r="429" ht="21.75"/>
    <row r="430" ht="21.75"/>
    <row r="431" ht="21.75"/>
    <row r="432" ht="21.75"/>
    <row r="433" ht="21.75"/>
    <row r="434" ht="21.75"/>
    <row r="435" ht="21.75"/>
    <row r="436" ht="21.75"/>
    <row r="437" ht="21.75"/>
    <row r="438" ht="21.75"/>
    <row r="439" ht="21.75"/>
    <row r="440" ht="21.75"/>
    <row r="441" ht="21.75"/>
    <row r="442" ht="21.75"/>
    <row r="443" ht="21.75"/>
    <row r="444" ht="21.75"/>
    <row r="445" ht="21.75"/>
    <row r="446" ht="21.75"/>
    <row r="447" ht="21.75"/>
    <row r="448" ht="21.75"/>
    <row r="449" ht="21.75"/>
    <row r="450" ht="21.75"/>
    <row r="451" ht="21.75"/>
    <row r="452" ht="21.75"/>
    <row r="453" ht="21.75"/>
    <row r="454" ht="21.75"/>
    <row r="455" ht="21.75"/>
    <row r="456" ht="21.75"/>
    <row r="457" ht="21.75"/>
    <row r="458" ht="21.75"/>
    <row r="459" ht="21.75"/>
    <row r="460" ht="21.75"/>
    <row r="461" ht="21.75"/>
    <row r="462" ht="21.75"/>
    <row r="463" ht="21.75"/>
    <row r="464" ht="21.75"/>
    <row r="465" ht="21.75"/>
    <row r="466" ht="21.75"/>
    <row r="467" ht="21.75"/>
    <row r="468" ht="21.75"/>
    <row r="469" ht="21.75"/>
    <row r="470" ht="21.75"/>
    <row r="471" ht="21.75"/>
    <row r="472" ht="21.75"/>
    <row r="473" ht="21.75"/>
    <row r="474" ht="21.75"/>
    <row r="475" ht="21.75"/>
    <row r="476" ht="21.75"/>
    <row r="477" ht="21.75"/>
    <row r="478" ht="21.75"/>
    <row r="479" ht="21.75"/>
    <row r="480" ht="21.75"/>
    <row r="481" ht="21.75"/>
    <row r="482" ht="21.75"/>
    <row r="483" ht="21.75"/>
    <row r="484" ht="21.75"/>
    <row r="485" ht="21.75"/>
    <row r="486" ht="21.75"/>
    <row r="487" ht="21.75"/>
    <row r="488" ht="21.75"/>
    <row r="489" ht="21.75"/>
    <row r="490" ht="21.75"/>
    <row r="491" ht="21.75"/>
    <row r="492" ht="21.75"/>
    <row r="493" ht="21.75"/>
    <row r="494" ht="21.75"/>
    <row r="495" ht="21.75"/>
    <row r="496" ht="21.75"/>
    <row r="497" ht="21.75"/>
    <row r="498" ht="21.75"/>
    <row r="499" ht="21.75"/>
    <row r="500" ht="21.75"/>
    <row r="501" ht="21.75"/>
    <row r="502" ht="21.75"/>
    <row r="503" ht="21.75"/>
    <row r="504" ht="21.75"/>
    <row r="505" ht="21.75"/>
    <row r="506" ht="21.75"/>
    <row r="507" ht="21.75"/>
    <row r="508" ht="21.75"/>
    <row r="509" ht="21.75"/>
    <row r="510" ht="21.75"/>
    <row r="511" ht="21.75"/>
    <row r="512" ht="21.75"/>
    <row r="513" ht="21.75"/>
    <row r="514" ht="21.75"/>
    <row r="515" ht="21.75"/>
    <row r="516" ht="21.75"/>
    <row r="517" ht="21.75"/>
    <row r="518" ht="21.75"/>
    <row r="519" ht="21.75"/>
    <row r="520" ht="21.75"/>
    <row r="521" ht="21.75"/>
    <row r="522" ht="21.75"/>
    <row r="523" ht="21.75"/>
    <row r="524" ht="21.75"/>
    <row r="525" ht="21.75"/>
    <row r="526" ht="21.75"/>
    <row r="527" ht="21.75"/>
    <row r="528" ht="21.75"/>
    <row r="529" ht="21.75"/>
    <row r="530" ht="21.75"/>
    <row r="531" ht="21.75"/>
    <row r="532" ht="21.75"/>
    <row r="533" ht="21.75"/>
    <row r="534" ht="21.75"/>
    <row r="535" ht="21.75"/>
    <row r="536" ht="21.75"/>
    <row r="537" ht="21.75"/>
    <row r="538" ht="21.75"/>
    <row r="539" ht="21.75"/>
    <row r="540" ht="21.75"/>
    <row r="541" ht="21.75"/>
    <row r="542" ht="21.75"/>
    <row r="543" ht="21.75"/>
    <row r="544" ht="21.75"/>
    <row r="545" ht="21.75"/>
    <row r="546" ht="21.75"/>
    <row r="547" ht="21.75"/>
    <row r="548" ht="21.75"/>
    <row r="549" ht="21.75"/>
    <row r="550" ht="21.75"/>
    <row r="551" ht="21.75"/>
    <row r="552" ht="21.75"/>
    <row r="553" ht="21.75"/>
    <row r="554" ht="21.75"/>
    <row r="555" ht="21.75"/>
    <row r="556" ht="21.75"/>
    <row r="557" ht="21.75"/>
    <row r="558" ht="21.75"/>
    <row r="559" ht="21.75"/>
    <row r="560" ht="21.75"/>
    <row r="561" ht="21.75"/>
    <row r="562" ht="21.75"/>
    <row r="563" ht="21.75"/>
    <row r="564" ht="21.75"/>
    <row r="565" ht="21.75"/>
    <row r="566" ht="21.75"/>
    <row r="567" ht="21.75"/>
    <row r="568" ht="21.75"/>
    <row r="569" ht="21.75"/>
    <row r="570" ht="21.75"/>
    <row r="571" ht="21.75"/>
    <row r="572" ht="21.75"/>
    <row r="573" ht="21.75"/>
    <row r="574" ht="21.75"/>
    <row r="575" ht="21.75"/>
    <row r="576" ht="21.75"/>
    <row r="577" ht="21.75"/>
    <row r="578" ht="21.75"/>
    <row r="579" ht="21.75"/>
    <row r="580" ht="21.75"/>
    <row r="581" ht="21.75"/>
    <row r="582" ht="21.75"/>
    <row r="583" ht="21.75"/>
    <row r="584" ht="21.75"/>
    <row r="585" ht="21.75"/>
    <row r="586" ht="21.75"/>
    <row r="587" ht="21.75"/>
    <row r="588" ht="21.75"/>
    <row r="589" ht="21.75"/>
    <row r="590" ht="21.75"/>
    <row r="591" ht="21.75"/>
    <row r="592" ht="21.75"/>
    <row r="593" ht="21.75"/>
    <row r="594" ht="21.75"/>
    <row r="595" ht="21.75"/>
    <row r="596" ht="21.75"/>
    <row r="597" ht="21.75"/>
    <row r="598" ht="21.75"/>
    <row r="599" ht="21.75"/>
    <row r="600" ht="21.75"/>
    <row r="601" ht="21.75"/>
    <row r="602" ht="21.75"/>
    <row r="603" ht="21.75"/>
    <row r="604" ht="21.75"/>
    <row r="605" ht="21.75"/>
    <row r="606" ht="21.75"/>
    <row r="607" ht="21.75"/>
    <row r="608" ht="21.75"/>
    <row r="609" ht="21.75"/>
    <row r="610" ht="21.75"/>
    <row r="611" ht="21.75"/>
    <row r="612" ht="21.75"/>
    <row r="613" ht="21.75"/>
    <row r="614" ht="21.75"/>
    <row r="615" ht="21.75"/>
    <row r="616" ht="21.75"/>
    <row r="617" ht="21.75"/>
    <row r="618" ht="21.75"/>
    <row r="619" ht="21.75"/>
    <row r="620" ht="21.75"/>
    <row r="621" ht="21.75"/>
    <row r="622" ht="21.75"/>
    <row r="623" ht="21.75"/>
    <row r="624" ht="21.75"/>
    <row r="625" ht="21.75"/>
    <row r="626" ht="21.75"/>
    <row r="627" ht="21.75"/>
    <row r="628" ht="21.75"/>
    <row r="629" ht="21.75"/>
    <row r="630" ht="21.75"/>
    <row r="631" ht="21.75"/>
    <row r="632" ht="21.75"/>
    <row r="633" ht="21.75"/>
    <row r="634" ht="21.75"/>
    <row r="635" ht="21.75"/>
    <row r="636" ht="21.75"/>
    <row r="637" ht="21.75"/>
    <row r="638" ht="21.75"/>
    <row r="639" ht="21.75"/>
    <row r="640" ht="21.75"/>
    <row r="641" ht="21.75"/>
    <row r="642" ht="21.75"/>
    <row r="643" ht="21.75"/>
    <row r="644" ht="21.75"/>
    <row r="645" ht="21.75"/>
    <row r="646" ht="21.75"/>
    <row r="647" ht="21.75"/>
    <row r="648" ht="21.75"/>
    <row r="649" ht="21.75"/>
    <row r="650" ht="21.75"/>
    <row r="651" ht="21.75"/>
    <row r="652" ht="21.75"/>
    <row r="653" ht="21.75"/>
    <row r="654" ht="21.75"/>
    <row r="655" ht="21.75"/>
    <row r="656" ht="21.75"/>
    <row r="657" ht="21.75"/>
    <row r="658" ht="21.75"/>
    <row r="659" ht="21.75"/>
    <row r="660" ht="21.75"/>
    <row r="661" ht="21.75"/>
    <row r="662" ht="21.75"/>
    <row r="663" ht="21.75"/>
    <row r="664" ht="21.75"/>
    <row r="665" ht="21.75"/>
    <row r="666" ht="21.75"/>
    <row r="667" ht="21.75"/>
    <row r="668" ht="21.75"/>
    <row r="669" ht="21.75"/>
    <row r="670" ht="21.75"/>
    <row r="671" ht="21.75"/>
    <row r="672" ht="21.75"/>
    <row r="673" ht="21.75"/>
    <row r="674" ht="21.75"/>
    <row r="675" ht="21.75"/>
    <row r="676" ht="21.75"/>
    <row r="677" ht="21.75"/>
    <row r="678" ht="21.75"/>
    <row r="679" ht="21.75"/>
    <row r="680" ht="21.75"/>
    <row r="681" ht="21.75"/>
    <row r="682" ht="21.75"/>
    <row r="683" ht="21.75"/>
    <row r="684" ht="21.75"/>
    <row r="685" ht="21.75"/>
    <row r="686" ht="21.75"/>
    <row r="687" ht="21.75"/>
    <row r="688" ht="21.75"/>
    <row r="689" ht="21.75"/>
    <row r="690" ht="21.75"/>
    <row r="691" ht="21.75"/>
    <row r="692" ht="21.75"/>
    <row r="693" ht="21.75"/>
    <row r="694" ht="21.75"/>
    <row r="695" ht="21.75"/>
    <row r="696" ht="21.75"/>
    <row r="697" ht="21.75"/>
    <row r="698" ht="21.75"/>
    <row r="699" ht="21.75"/>
    <row r="700" ht="21.75"/>
    <row r="701" ht="21.75"/>
    <row r="702" ht="21.75"/>
    <row r="703" ht="21.75"/>
    <row r="704" ht="21.75"/>
    <row r="705" ht="21.75"/>
    <row r="706" ht="21.75"/>
    <row r="707" ht="21.75"/>
    <row r="708" ht="21.75"/>
    <row r="709" ht="21.75"/>
    <row r="710" ht="21.75"/>
    <row r="711" ht="21.75"/>
    <row r="712" ht="21.75"/>
    <row r="713" ht="21.75"/>
    <row r="714" ht="21.75"/>
    <row r="715" ht="21.75"/>
    <row r="716" ht="21.75"/>
    <row r="717" ht="21.75"/>
    <row r="718" ht="21.75"/>
    <row r="719" ht="21.75"/>
    <row r="720" ht="21.75"/>
    <row r="721" ht="21.75"/>
    <row r="722" ht="21.75"/>
    <row r="723" ht="21.75"/>
    <row r="724" ht="21.75"/>
    <row r="725" ht="21.75"/>
    <row r="726" ht="21.75"/>
    <row r="727" ht="21.75"/>
    <row r="728" ht="21.75"/>
    <row r="729" ht="21.75"/>
    <row r="730" ht="21.75"/>
    <row r="731" ht="21.75"/>
    <row r="732" ht="21.75"/>
    <row r="733" ht="21.75"/>
    <row r="734" ht="21.75"/>
    <row r="735" ht="21.75"/>
    <row r="736" ht="21.75"/>
    <row r="737" ht="21.75"/>
    <row r="738" ht="21.75"/>
    <row r="739" ht="21.75"/>
    <row r="740" ht="21.75"/>
    <row r="741" ht="21.75"/>
    <row r="742" ht="21.75"/>
    <row r="743" ht="21.75"/>
    <row r="744" ht="21.75"/>
    <row r="745" ht="21.75"/>
    <row r="746" ht="21.75"/>
    <row r="747" ht="21.75"/>
    <row r="748" ht="21.75"/>
    <row r="749" ht="21.75"/>
    <row r="750" ht="21.75"/>
    <row r="751" ht="21.75"/>
    <row r="752" ht="21.75"/>
    <row r="753" ht="21.75"/>
    <row r="754" ht="21.75"/>
    <row r="755" ht="21.75"/>
    <row r="756" ht="21.75"/>
    <row r="757" ht="21.75"/>
    <row r="758" ht="21.75"/>
    <row r="759" ht="21.75"/>
    <row r="760" ht="21.75"/>
    <row r="761" ht="21.75"/>
    <row r="762" ht="21.75"/>
    <row r="763" ht="21.75"/>
    <row r="764" ht="21.75"/>
    <row r="765" ht="21.75"/>
    <row r="766" ht="21.75"/>
    <row r="767" ht="21.75"/>
    <row r="768" ht="21.75"/>
    <row r="769" ht="21.75"/>
    <row r="770" ht="21.75"/>
    <row r="771" ht="21.75"/>
    <row r="772" ht="21.75"/>
    <row r="773" ht="21.75"/>
    <row r="774" ht="21.75"/>
    <row r="775" ht="21.75"/>
    <row r="776" ht="21.75"/>
    <row r="777" ht="21.75"/>
    <row r="778" ht="21.75"/>
    <row r="779" ht="21.75"/>
    <row r="780" ht="21.75"/>
    <row r="781" ht="21.75"/>
    <row r="782" ht="21.75"/>
    <row r="783" ht="21.75"/>
    <row r="784" ht="21.75"/>
    <row r="785" ht="21.75"/>
    <row r="786" ht="21.75"/>
    <row r="787" ht="21.75"/>
    <row r="788" ht="21.75"/>
    <row r="789" ht="21.75"/>
    <row r="790" ht="21.75"/>
    <row r="791" ht="21.75"/>
    <row r="792" ht="21.75"/>
    <row r="793" ht="21.75"/>
    <row r="794" ht="21.75"/>
    <row r="795" ht="21.75"/>
    <row r="796" ht="21.75"/>
    <row r="797" ht="21.75"/>
    <row r="798" ht="21.75"/>
    <row r="799" ht="21.75"/>
    <row r="800" ht="21.75"/>
    <row r="801" ht="21.75"/>
    <row r="802" ht="21.75"/>
    <row r="803" ht="21.75"/>
    <row r="804" ht="21.75"/>
    <row r="805" ht="21.75"/>
    <row r="806" ht="21.75"/>
    <row r="807" ht="21.75"/>
    <row r="808" ht="21.75"/>
    <row r="809" ht="21.75"/>
    <row r="810" ht="21.75"/>
    <row r="811" ht="21.75"/>
    <row r="812" ht="21.75"/>
    <row r="813" ht="21.75"/>
    <row r="814" ht="21.75"/>
    <row r="815" ht="21.75"/>
    <row r="816" ht="21.75"/>
    <row r="817" ht="21.75"/>
    <row r="818" ht="21.75"/>
    <row r="819" ht="21.75"/>
    <row r="820" ht="21.75"/>
    <row r="821" ht="21.75"/>
    <row r="822" ht="21.75"/>
    <row r="823" ht="21.75"/>
    <row r="824" ht="21.75"/>
    <row r="825" ht="21.75"/>
    <row r="826" ht="21.75"/>
    <row r="827" ht="21.75"/>
    <row r="828" ht="21.75"/>
    <row r="829" ht="21.75"/>
    <row r="830" ht="21.75"/>
    <row r="831" ht="21.75"/>
    <row r="832" ht="21.75"/>
    <row r="833" ht="21.75"/>
    <row r="834" ht="21.75"/>
    <row r="835" ht="21.75"/>
    <row r="836" ht="21.75"/>
    <row r="837" ht="21.75"/>
    <row r="838" ht="21.75"/>
    <row r="839" ht="21.75"/>
    <row r="840" ht="21.75"/>
    <row r="841" ht="21.75"/>
    <row r="842" ht="21.75"/>
    <row r="843" ht="21.75"/>
    <row r="844" ht="21.75"/>
    <row r="845" ht="21.75"/>
    <row r="846" ht="21.75"/>
    <row r="847" ht="21.75"/>
    <row r="848" ht="21.75"/>
    <row r="849" ht="21.75"/>
    <row r="850" ht="21.75"/>
    <row r="851" ht="21.75"/>
    <row r="852" ht="21.75"/>
    <row r="853" ht="21.75"/>
    <row r="854" ht="21.75"/>
    <row r="855" ht="21.75"/>
    <row r="856" ht="21.75"/>
    <row r="857" ht="21.75"/>
    <row r="858" ht="21.75"/>
    <row r="859" ht="21.75"/>
    <row r="860" ht="21.75"/>
    <row r="861" ht="21.75"/>
    <row r="862" ht="21.75"/>
    <row r="863" ht="21.75"/>
    <row r="864" ht="21.75"/>
    <row r="865" ht="21.75"/>
    <row r="866" ht="21.75"/>
    <row r="867" ht="21.75"/>
    <row r="868" ht="21.75"/>
    <row r="869" ht="21.75"/>
    <row r="870" ht="21.75"/>
    <row r="871" ht="21.75"/>
    <row r="872" ht="21.75"/>
    <row r="873" ht="21.75"/>
    <row r="874" ht="21.75"/>
    <row r="875" ht="21.75"/>
    <row r="876" ht="21.75"/>
    <row r="877" ht="21.75"/>
    <row r="878" ht="21.75"/>
    <row r="879" ht="21.75"/>
    <row r="880" ht="21.75"/>
    <row r="881" ht="21.75"/>
    <row r="882" ht="21.75"/>
    <row r="883" ht="21.75"/>
    <row r="884" ht="21.75"/>
    <row r="885" ht="21.75"/>
    <row r="886" ht="21.75"/>
    <row r="887" ht="21.75"/>
    <row r="888" ht="21.75"/>
    <row r="889" ht="21.75"/>
    <row r="890" ht="21.75"/>
    <row r="891" ht="21.75"/>
    <row r="892" ht="21.75"/>
  </sheetData>
  <sheetProtection/>
  <mergeCells count="2">
    <mergeCell ref="A2:AB2"/>
    <mergeCell ref="C5:AB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3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4" sqref="F24"/>
    </sheetView>
  </sheetViews>
  <sheetFormatPr defaultColWidth="9.140625" defaultRowHeight="21.75"/>
  <cols>
    <col min="1" max="1" width="5.140625" style="1" customWidth="1"/>
    <col min="2" max="2" width="46.28125" style="1" customWidth="1"/>
    <col min="3" max="6" width="15.7109375" style="1" customWidth="1"/>
    <col min="7" max="7" width="13.7109375" style="1" customWidth="1"/>
    <col min="8" max="8" width="15.7109375" style="1" customWidth="1"/>
    <col min="9" max="16384" width="9.140625" style="1" customWidth="1"/>
  </cols>
  <sheetData>
    <row r="2" spans="1:8" ht="21">
      <c r="A2" s="59" t="s">
        <v>72</v>
      </c>
      <c r="B2" s="59"/>
      <c r="C2" s="59"/>
      <c r="D2" s="59"/>
      <c r="E2" s="59"/>
      <c r="F2" s="59"/>
      <c r="G2" s="59"/>
      <c r="H2" s="59"/>
    </row>
    <row r="3" spans="1:8" ht="21">
      <c r="A3" s="5"/>
      <c r="B3" s="5"/>
      <c r="C3" s="5"/>
      <c r="D3" s="5"/>
      <c r="E3" s="5"/>
      <c r="F3" s="5"/>
      <c r="G3" s="5"/>
      <c r="H3" s="5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ht="21">
      <c r="A5" s="37"/>
      <c r="B5" s="37"/>
      <c r="C5" s="63" t="s">
        <v>55</v>
      </c>
      <c r="D5" s="64"/>
      <c r="E5" s="64"/>
      <c r="F5" s="64"/>
      <c r="G5" s="64"/>
      <c r="H5" s="65"/>
    </row>
    <row r="6" spans="1:8" ht="21">
      <c r="A6" s="38" t="s">
        <v>0</v>
      </c>
      <c r="B6" s="39" t="s">
        <v>56</v>
      </c>
      <c r="C6" s="40" t="s">
        <v>48</v>
      </c>
      <c r="D6" s="40" t="s">
        <v>48</v>
      </c>
      <c r="E6" s="40" t="s">
        <v>48</v>
      </c>
      <c r="F6" s="40" t="s">
        <v>48</v>
      </c>
      <c r="G6" s="40" t="s">
        <v>48</v>
      </c>
      <c r="H6" s="40" t="s">
        <v>2</v>
      </c>
    </row>
    <row r="7" spans="1:8" ht="21">
      <c r="A7" s="41"/>
      <c r="B7" s="42"/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/>
    </row>
    <row r="8" spans="1:8" ht="21">
      <c r="A8" s="19">
        <v>1</v>
      </c>
      <c r="B8" s="44" t="s">
        <v>73</v>
      </c>
      <c r="C8" s="45">
        <f aca="true" t="shared" si="0" ref="C8:H8">SUM(C9:C13)</f>
        <v>463504900</v>
      </c>
      <c r="D8" s="45">
        <f t="shared" si="0"/>
        <v>70875700</v>
      </c>
      <c r="E8" s="45">
        <f t="shared" si="0"/>
        <v>0</v>
      </c>
      <c r="F8" s="45">
        <f t="shared" si="0"/>
        <v>98313400</v>
      </c>
      <c r="G8" s="45">
        <f t="shared" si="0"/>
        <v>0</v>
      </c>
      <c r="H8" s="45">
        <f t="shared" si="0"/>
        <v>632694000</v>
      </c>
    </row>
    <row r="9" spans="1:8" s="4" customFormat="1" ht="21">
      <c r="A9" s="46"/>
      <c r="B9" s="47" t="s">
        <v>57</v>
      </c>
      <c r="C9" s="48">
        <v>403967500</v>
      </c>
      <c r="D9" s="48">
        <v>68152100</v>
      </c>
      <c r="E9" s="48">
        <v>0</v>
      </c>
      <c r="F9" s="48">
        <v>59082400</v>
      </c>
      <c r="G9" s="48"/>
      <c r="H9" s="48">
        <f>SUM(C9:G9)</f>
        <v>531202000</v>
      </c>
    </row>
    <row r="10" spans="1:8" s="4" customFormat="1" ht="23.25" customHeight="1">
      <c r="A10" s="46"/>
      <c r="B10" s="49" t="s">
        <v>58</v>
      </c>
      <c r="C10" s="50">
        <v>23950600</v>
      </c>
      <c r="D10" s="50">
        <v>752400</v>
      </c>
      <c r="E10" s="50">
        <v>0</v>
      </c>
      <c r="F10" s="50">
        <v>100000</v>
      </c>
      <c r="G10" s="50"/>
      <c r="H10" s="50">
        <f>SUM(C10:G10)</f>
        <v>24803000</v>
      </c>
    </row>
    <row r="11" spans="1:8" s="4" customFormat="1" ht="23.25" customHeight="1">
      <c r="A11" s="46"/>
      <c r="B11" s="49" t="s">
        <v>59</v>
      </c>
      <c r="C11" s="50">
        <v>18665700</v>
      </c>
      <c r="D11" s="50">
        <v>667500</v>
      </c>
      <c r="E11" s="50">
        <v>0</v>
      </c>
      <c r="F11" s="50">
        <v>220000</v>
      </c>
      <c r="G11" s="50"/>
      <c r="H11" s="50">
        <f>SUM(C11:G11)</f>
        <v>19553200</v>
      </c>
    </row>
    <row r="12" spans="1:8" s="4" customFormat="1" ht="21.75" customHeight="1">
      <c r="A12" s="46"/>
      <c r="B12" s="49" t="s">
        <v>60</v>
      </c>
      <c r="C12" s="50">
        <v>9691300</v>
      </c>
      <c r="D12" s="50">
        <v>643200</v>
      </c>
      <c r="E12" s="50">
        <v>0</v>
      </c>
      <c r="F12" s="50">
        <v>33645200</v>
      </c>
      <c r="G12" s="50"/>
      <c r="H12" s="50">
        <f>SUM(C12:G12)</f>
        <v>43979700</v>
      </c>
    </row>
    <row r="13" spans="1:8" s="4" customFormat="1" ht="21.75" customHeight="1">
      <c r="A13" s="46"/>
      <c r="B13" s="49" t="s">
        <v>74</v>
      </c>
      <c r="C13" s="50">
        <v>7229800</v>
      </c>
      <c r="D13" s="50">
        <v>660500</v>
      </c>
      <c r="E13" s="50">
        <v>0</v>
      </c>
      <c r="F13" s="50">
        <v>5265800</v>
      </c>
      <c r="G13" s="50"/>
      <c r="H13" s="50">
        <f>SUM(C13:G13)</f>
        <v>13156100</v>
      </c>
    </row>
    <row r="14" spans="1:8" ht="8.25" customHeight="1">
      <c r="A14" s="51"/>
      <c r="B14" s="6"/>
      <c r="C14" s="52"/>
      <c r="D14" s="52"/>
      <c r="E14" s="52"/>
      <c r="F14" s="52"/>
      <c r="G14" s="52"/>
      <c r="H14" s="52"/>
    </row>
    <row r="15" spans="1:8" s="3" customFormat="1" ht="21">
      <c r="A15" s="19">
        <v>2</v>
      </c>
      <c r="B15" s="44" t="s">
        <v>75</v>
      </c>
      <c r="C15" s="45">
        <f aca="true" t="shared" si="1" ref="C15:H15">SUM(C16)</f>
        <v>1191200</v>
      </c>
      <c r="D15" s="45">
        <f t="shared" si="1"/>
        <v>23900</v>
      </c>
      <c r="E15" s="45">
        <f t="shared" si="1"/>
        <v>0</v>
      </c>
      <c r="F15" s="45">
        <f t="shared" si="1"/>
        <v>1086500</v>
      </c>
      <c r="G15" s="45">
        <f t="shared" si="1"/>
        <v>0</v>
      </c>
      <c r="H15" s="45">
        <f t="shared" si="1"/>
        <v>2301600</v>
      </c>
    </row>
    <row r="16" spans="1:8" ht="21">
      <c r="A16" s="14"/>
      <c r="B16" s="47" t="s">
        <v>61</v>
      </c>
      <c r="C16" s="53">
        <v>1191200</v>
      </c>
      <c r="D16" s="53">
        <v>23900</v>
      </c>
      <c r="E16" s="53">
        <v>0</v>
      </c>
      <c r="F16" s="53">
        <v>1086500</v>
      </c>
      <c r="G16" s="53"/>
      <c r="H16" s="48">
        <f>SUM(C16:G16)</f>
        <v>2301600</v>
      </c>
    </row>
    <row r="17" spans="1:8" ht="8.25" customHeight="1">
      <c r="A17" s="51"/>
      <c r="B17" s="54"/>
      <c r="C17" s="52"/>
      <c r="D17" s="52"/>
      <c r="E17" s="52"/>
      <c r="F17" s="52"/>
      <c r="G17" s="52"/>
      <c r="H17" s="52"/>
    </row>
    <row r="18" spans="1:8" ht="8.25" customHeight="1">
      <c r="A18" s="51"/>
      <c r="B18" s="6"/>
      <c r="C18" s="52"/>
      <c r="D18" s="52"/>
      <c r="E18" s="52"/>
      <c r="F18" s="52"/>
      <c r="G18" s="52"/>
      <c r="H18" s="52"/>
    </row>
    <row r="19" spans="1:8" s="2" customFormat="1" ht="21.75" thickBot="1">
      <c r="A19" s="55"/>
      <c r="B19" s="56" t="s">
        <v>62</v>
      </c>
      <c r="C19" s="57">
        <f aca="true" t="shared" si="2" ref="C19:H19">SUM(C8,C15)</f>
        <v>464696100</v>
      </c>
      <c r="D19" s="57">
        <f t="shared" si="2"/>
        <v>70899600</v>
      </c>
      <c r="E19" s="57">
        <f t="shared" si="2"/>
        <v>0</v>
      </c>
      <c r="F19" s="57">
        <f t="shared" si="2"/>
        <v>99399900</v>
      </c>
      <c r="G19" s="57">
        <f t="shared" si="2"/>
        <v>0</v>
      </c>
      <c r="H19" s="57">
        <f t="shared" si="2"/>
        <v>634995600</v>
      </c>
    </row>
    <row r="20" spans="1:8" ht="9" customHeight="1" thickTop="1">
      <c r="A20" s="5"/>
      <c r="B20" s="5"/>
      <c r="C20" s="5"/>
      <c r="D20" s="5"/>
      <c r="E20" s="5"/>
      <c r="F20" s="5"/>
      <c r="G20" s="5"/>
      <c r="H20" s="5"/>
    </row>
    <row r="21" spans="1:8" ht="21">
      <c r="A21" s="5" t="s">
        <v>76</v>
      </c>
      <c r="B21" s="5"/>
      <c r="C21" s="5"/>
      <c r="D21" s="5"/>
      <c r="E21" s="5"/>
      <c r="F21" s="5"/>
      <c r="G21" s="5"/>
      <c r="H21" s="5"/>
    </row>
    <row r="22" spans="1:8" ht="21">
      <c r="A22" s="5" t="s">
        <v>63</v>
      </c>
      <c r="B22" s="5"/>
      <c r="C22" s="5"/>
      <c r="D22" s="5"/>
      <c r="E22" s="5"/>
      <c r="F22" s="5"/>
      <c r="G22" s="5"/>
      <c r="H22" s="5"/>
    </row>
    <row r="23" spans="1:8" ht="21">
      <c r="A23" s="5"/>
      <c r="B23" s="5"/>
      <c r="C23" s="5"/>
      <c r="D23" s="5"/>
      <c r="E23" s="5"/>
      <c r="F23" s="5"/>
      <c r="G23" s="5"/>
      <c r="H23" s="5"/>
    </row>
  </sheetData>
  <sheetProtection/>
  <mergeCells count="2">
    <mergeCell ref="A2:H2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ศศิกานต์ เกิดแสงสุริยงค์</cp:lastModifiedBy>
  <cp:lastPrinted>2011-06-30T08:28:58Z</cp:lastPrinted>
  <dcterms:created xsi:type="dcterms:W3CDTF">2005-09-15T10:12:34Z</dcterms:created>
  <dcterms:modified xsi:type="dcterms:W3CDTF">2012-11-05T03:55:13Z</dcterms:modified>
  <cp:category/>
  <cp:version/>
  <cp:contentType/>
  <cp:contentStatus/>
</cp:coreProperties>
</file>