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70" activeTab="0"/>
  </bookViews>
  <sheets>
    <sheet name="งปม.54" sheetId="1" r:id="rId1"/>
    <sheet name="ผด.54" sheetId="2" r:id="rId2"/>
  </sheets>
  <definedNames/>
  <calcPr fullCalcOnLoad="1"/>
</workbook>
</file>

<file path=xl/sharedStrings.xml><?xml version="1.0" encoding="utf-8"?>
<sst xmlns="http://schemas.openxmlformats.org/spreadsheetml/2006/main" count="117" uniqueCount="79">
  <si>
    <t>ลำดับ</t>
  </si>
  <si>
    <t>รวม</t>
  </si>
  <si>
    <t>งบ</t>
  </si>
  <si>
    <t>บุคลากร</t>
  </si>
  <si>
    <t>ดำเนินงาน</t>
  </si>
  <si>
    <t>ลงทุน</t>
  </si>
  <si>
    <t>เงินอุดหนุน</t>
  </si>
  <si>
    <t>รายจ่ายอื่น</t>
  </si>
  <si>
    <t>รวมเงินงบประมาณแผ่นดิน</t>
  </si>
  <si>
    <t>แผนงบประมาณ ผลผลิต / โครงการ</t>
  </si>
  <si>
    <t>ผลผลิตที่ 1 : ผู้สำเร็จการศึกษาด้านสังคมศาสตร์</t>
  </si>
  <si>
    <t>ผลผลิตที่ 2 : ผู้สำเร็จการศึกษาด้านวิทยาศาสตร์และเทคโนโลยี</t>
  </si>
  <si>
    <t>ผลผลิตที่ 3 : ผู้สำเร็จการศึกษาด้านวิทยาศาสตร์สุขภาพ</t>
  </si>
  <si>
    <t>ผลผลิตที่ 4 : ผลงานการให้บริการวิชาการ</t>
  </si>
  <si>
    <t>ผลผลิตที่ 1 : ผลงานทำนุบำรุงศิลปวัฒนธรรม</t>
  </si>
  <si>
    <t>รวมทั้งสิ้น</t>
  </si>
  <si>
    <t>หมายเหตุ  เนื่องจากงบประมาณแผ่นดินไม่ได้จัดสรรในระดับหน่วยงาน  จึงใช้รายงานเฉพาะในระดับมหาวิทยาลัยเท่านั้น</t>
  </si>
  <si>
    <t>แผนงาน : ขยายโอกาสและพัฒนาการศึกษา</t>
  </si>
  <si>
    <t>แผนงาน : ส่งเสริมและพัฒนาศาสนา ศิลปะและวัฒนธรรม</t>
  </si>
  <si>
    <t>ข้อมูลงบประมาณรายจ่ายเงินงบประมาณแผ่นดิน ประจำปีงบประมาณ พ.ศ.2554</t>
  </si>
  <si>
    <t>ที่มา :  เอกสารงบประมาณ ฉบับที่ 3 งบประมาณรายจ่าย ประจำปีงบประมาณ พ.ศ. 2554 เล่มที่ 8 (2)  กระทรวงศึกษาธิการ (2) สำนักงบประมาณ สำนักนายกรัฐมนตรี</t>
  </si>
  <si>
    <t>วิจัยเพื่อพัฒนาประเทศ</t>
  </si>
  <si>
    <t>ผลผลิตที่ 1 : ผลงานวิจัยเพื่อสร้างองค์ความรู้</t>
  </si>
  <si>
    <t>ข้อมูลงบประมาณรายจ่ายเงินนอกงบประมาณ ประจำปีงบประมาณ พ.ศ.2554</t>
  </si>
  <si>
    <t>รวมเงินนอกงบประมาณ</t>
  </si>
  <si>
    <t>หน่วยงาน</t>
  </si>
  <si>
    <t>เงินรายได้</t>
  </si>
  <si>
    <t>เงินคงคลัง</t>
  </si>
  <si>
    <t>เงินกองทุน</t>
  </si>
  <si>
    <t>รูปแบบพิเศษ</t>
  </si>
  <si>
    <t>หน่วยตรวจสอบภายใน</t>
  </si>
  <si>
    <t>งานอาคารสถานที่</t>
  </si>
  <si>
    <t>ศูนย์สารสนเทศ</t>
  </si>
  <si>
    <t>ศูนย์ประสานงานการประกันฯ</t>
  </si>
  <si>
    <t>ศูนย์สัมมนาและฝึกอบรม</t>
  </si>
  <si>
    <t>งานประสานศูน์วิทยพัฒนา</t>
  </si>
  <si>
    <t>งานวิเทศสัมพันธ์</t>
  </si>
  <si>
    <t>กองกลาง</t>
  </si>
  <si>
    <t>กองการเจ้าหน้าที่</t>
  </si>
  <si>
    <t>กองคลัง</t>
  </si>
  <si>
    <t>กองพัสดุ</t>
  </si>
  <si>
    <t>กองแผนงาน</t>
  </si>
  <si>
    <t>หน่วยเลขานุการกิจ(สำนักอธิการบดี)</t>
  </si>
  <si>
    <t>สำนักงานสภามหาวิทยาลัย</t>
  </si>
  <si>
    <t>สำนักเทคโนโลยีการศึกษา</t>
  </si>
  <si>
    <t>สำนักบริการการศึกษา</t>
  </si>
  <si>
    <t>สำนักวิชาการ</t>
  </si>
  <si>
    <t>สำนักทะเบียนวัดผล</t>
  </si>
  <si>
    <t>สำนักคอมพิวเตอร์</t>
  </si>
  <si>
    <t>สำนักบรรณสารสนเทศ</t>
  </si>
  <si>
    <t>สำนักพิมพ์</t>
  </si>
  <si>
    <t>สำนักการศึกษาต่อเนื่อง</t>
  </si>
  <si>
    <t>สถาบันวิจัยและพัฒนา</t>
  </si>
  <si>
    <t>สำนักบัณฑิตศึกษา</t>
  </si>
  <si>
    <t>ศวน.มสธ. นครศรีธรรมราช</t>
  </si>
  <si>
    <t>ศวน.มสธ. นครสวรรค์</t>
  </si>
  <si>
    <t>ศวน.มสธ. อุบลราชธานี</t>
  </si>
  <si>
    <t>ศวน.มสธ. เพชรบุรี</t>
  </si>
  <si>
    <t>ศวน.มสธ. สุโขทัย</t>
  </si>
  <si>
    <t>ศวน.มสธ. ลำปาง</t>
  </si>
  <si>
    <t>ศวน.มสธ. อุดรธานี</t>
  </si>
  <si>
    <t>ศวน.มสธ. จันทบุรี</t>
  </si>
  <si>
    <t>ศวน.มสธ. ยะลา</t>
  </si>
  <si>
    <t>ศวน.มสธ. นครนายก</t>
  </si>
  <si>
    <t>สาขาวิชาศึกษาศาสตร์</t>
  </si>
  <si>
    <t>สาขาวิชาศิลปศาสตร์</t>
  </si>
  <si>
    <t>สาขาวิทยาการจัดการ</t>
  </si>
  <si>
    <t>สาขาวิชานิติศาสตร์</t>
  </si>
  <si>
    <t>สาขาวิชาวิทยาศาสตร์สุขภาพ</t>
  </si>
  <si>
    <t>สาขาวิชาพยาบาลศาสตร์</t>
  </si>
  <si>
    <t>สาขาวิชาเศรษฐศาสตร์</t>
  </si>
  <si>
    <t>สาขาวิชามนุษยนิเวศศาสตร์</t>
  </si>
  <si>
    <t>สาขาวิชาส่งเสริมการเกษตรฯ</t>
  </si>
  <si>
    <t>สาขาวิชารัฐศาสตร์</t>
  </si>
  <si>
    <t>สาขาวิชานิเทศศาสตร์</t>
  </si>
  <si>
    <t>สาขาวิชาวิทย์-เทคโนฯ</t>
  </si>
  <si>
    <t>ผลผลิตจัดการศึกษาหลักสูตรรัฐประศาสน -</t>
  </si>
  <si>
    <t>ศาสตรบันฑิต ฯ</t>
  </si>
  <si>
    <t>ที่มา  :       กองแผนงาน  ณ วันที่ 19 ม.ค.55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</si>
</sst>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</numFmts>
  <fonts count="50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TH SarabunPSK"/>
      <family val="2"/>
    </font>
    <font>
      <sz val="14"/>
      <color rgb="FF00B05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204" fontId="3" fillId="0" borderId="11" xfId="42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204" fontId="4" fillId="0" borderId="12" xfId="42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204" fontId="4" fillId="0" borderId="11" xfId="42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204" fontId="4" fillId="0" borderId="13" xfId="42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4" fontId="3" fillId="0" borderId="16" xfId="42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204" fontId="3" fillId="0" borderId="18" xfId="42" applyNumberFormat="1" applyFont="1" applyBorder="1" applyAlignment="1">
      <alignment/>
    </xf>
    <xf numFmtId="204" fontId="3" fillId="0" borderId="13" xfId="42" applyNumberFormat="1" applyFont="1" applyBorder="1" applyAlignment="1">
      <alignment/>
    </xf>
    <xf numFmtId="0" fontId="4" fillId="0" borderId="19" xfId="0" applyFont="1" applyBorder="1" applyAlignment="1">
      <alignment vertical="top" wrapText="1"/>
    </xf>
    <xf numFmtId="204" fontId="4" fillId="0" borderId="18" xfId="42" applyNumberFormat="1" applyFont="1" applyBorder="1" applyAlignment="1">
      <alignment/>
    </xf>
    <xf numFmtId="204" fontId="4" fillId="0" borderId="18" xfId="42" applyNumberFormat="1" applyFont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4" fontId="4" fillId="0" borderId="11" xfId="42" applyNumberFormat="1" applyFont="1" applyFill="1" applyBorder="1" applyAlignment="1">
      <alignment/>
    </xf>
    <xf numFmtId="204" fontId="4" fillId="0" borderId="0" xfId="0" applyNumberFormat="1" applyFont="1" applyFill="1" applyAlignment="1">
      <alignment/>
    </xf>
    <xf numFmtId="204" fontId="4" fillId="0" borderId="1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57" applyFont="1" applyFill="1" applyBorder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>
      <alignment/>
    </xf>
    <xf numFmtId="204" fontId="3" fillId="0" borderId="18" xfId="42" applyNumberFormat="1" applyFont="1" applyFill="1" applyBorder="1" applyAlignment="1">
      <alignment/>
    </xf>
    <xf numFmtId="204" fontId="3" fillId="0" borderId="18" xfId="0" applyNumberFormat="1" applyFont="1" applyBorder="1" applyAlignment="1">
      <alignment/>
    </xf>
    <xf numFmtId="204" fontId="48" fillId="0" borderId="21" xfId="0" applyNumberFormat="1" applyFont="1" applyBorder="1" applyAlignment="1">
      <alignment/>
    </xf>
    <xf numFmtId="204" fontId="3" fillId="0" borderId="21" xfId="0" applyNumberFormat="1" applyFont="1" applyBorder="1" applyAlignment="1">
      <alignment/>
    </xf>
    <xf numFmtId="204" fontId="49" fillId="0" borderId="0" xfId="42" applyNumberFormat="1" applyFont="1" applyAlignment="1">
      <alignment/>
    </xf>
    <xf numFmtId="20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1</xdr:row>
      <xdr:rowOff>266700</xdr:rowOff>
    </xdr:from>
    <xdr:to>
      <xdr:col>27</xdr:col>
      <xdr:colOff>914400</xdr:colOff>
      <xdr:row>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38975" y="56197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 : บาท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219075</xdr:rowOff>
    </xdr:from>
    <xdr:to>
      <xdr:col>7</xdr:col>
      <xdr:colOff>1028700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91550" y="800100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 : 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60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140625" defaultRowHeight="21.75"/>
  <cols>
    <col min="1" max="1" width="9.140625" style="5" customWidth="1"/>
    <col min="2" max="2" width="31.00390625" style="5" customWidth="1"/>
    <col min="3" max="3" width="12.7109375" style="5" customWidth="1"/>
    <col min="4" max="7" width="12.7109375" style="5" hidden="1" customWidth="1"/>
    <col min="8" max="8" width="13.7109375" style="5" customWidth="1"/>
    <col min="9" max="12" width="12.7109375" style="5" hidden="1" customWidth="1"/>
    <col min="13" max="13" width="12.7109375" style="5" customWidth="1"/>
    <col min="14" max="17" width="12.7109375" style="5" hidden="1" customWidth="1"/>
    <col min="18" max="18" width="12.7109375" style="5" customWidth="1"/>
    <col min="19" max="22" width="12.7109375" style="5" hidden="1" customWidth="1"/>
    <col min="23" max="23" width="12.7109375" style="5" customWidth="1"/>
    <col min="24" max="27" width="12.7109375" style="5" hidden="1" customWidth="1"/>
    <col min="28" max="28" width="13.7109375" style="5" customWidth="1"/>
    <col min="29" max="29" width="17.28125" style="5" customWidth="1"/>
    <col min="30" max="34" width="15.7109375" style="5" hidden="1" customWidth="1"/>
    <col min="35" max="35" width="12.28125" style="5" customWidth="1"/>
    <col min="36" max="36" width="10.7109375" style="5" bestFit="1" customWidth="1"/>
    <col min="37" max="37" width="9.8515625" style="5" bestFit="1" customWidth="1"/>
    <col min="38" max="16384" width="9.140625" style="5" customWidth="1"/>
  </cols>
  <sheetData>
    <row r="1" spans="1:28" ht="23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3" spans="1:34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6"/>
      <c r="AE3" s="6"/>
      <c r="AF3" s="6"/>
      <c r="AG3" s="6"/>
      <c r="AH3" s="6"/>
    </row>
    <row r="4" spans="1:34" ht="18.75">
      <c r="A4" s="35"/>
      <c r="B4" s="35"/>
      <c r="C4" s="63" t="s">
        <v>24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  <c r="AC4" s="37"/>
      <c r="AD4" s="38"/>
      <c r="AE4" s="38"/>
      <c r="AF4" s="38"/>
      <c r="AG4" s="38"/>
      <c r="AH4" s="38"/>
    </row>
    <row r="5" spans="1:34" ht="18.75">
      <c r="A5" s="39" t="s">
        <v>0</v>
      </c>
      <c r="B5" s="40" t="s">
        <v>25</v>
      </c>
      <c r="C5" s="41" t="s">
        <v>2</v>
      </c>
      <c r="D5" s="7" t="s">
        <v>26</v>
      </c>
      <c r="E5" s="7" t="s">
        <v>27</v>
      </c>
      <c r="F5" s="7" t="s">
        <v>28</v>
      </c>
      <c r="G5" s="7" t="s">
        <v>29</v>
      </c>
      <c r="H5" s="41" t="s">
        <v>2</v>
      </c>
      <c r="I5" s="7" t="s">
        <v>26</v>
      </c>
      <c r="J5" s="7" t="s">
        <v>27</v>
      </c>
      <c r="K5" s="7" t="s">
        <v>28</v>
      </c>
      <c r="L5" s="7" t="s">
        <v>29</v>
      </c>
      <c r="M5" s="41" t="s">
        <v>2</v>
      </c>
      <c r="N5" s="7" t="s">
        <v>26</v>
      </c>
      <c r="O5" s="7" t="s">
        <v>27</v>
      </c>
      <c r="P5" s="7" t="s">
        <v>28</v>
      </c>
      <c r="Q5" s="7" t="s">
        <v>29</v>
      </c>
      <c r="R5" s="41" t="s">
        <v>2</v>
      </c>
      <c r="S5" s="7" t="s">
        <v>26</v>
      </c>
      <c r="T5" s="7" t="s">
        <v>27</v>
      </c>
      <c r="U5" s="7" t="s">
        <v>28</v>
      </c>
      <c r="V5" s="7" t="s">
        <v>29</v>
      </c>
      <c r="W5" s="41" t="s">
        <v>2</v>
      </c>
      <c r="X5" s="7" t="s">
        <v>26</v>
      </c>
      <c r="Y5" s="7" t="s">
        <v>27</v>
      </c>
      <c r="Z5" s="7" t="s">
        <v>28</v>
      </c>
      <c r="AA5" s="7" t="s">
        <v>29</v>
      </c>
      <c r="AB5" s="41" t="s">
        <v>15</v>
      </c>
      <c r="AC5" s="37"/>
      <c r="AD5" s="7" t="s">
        <v>26</v>
      </c>
      <c r="AE5" s="7" t="s">
        <v>27</v>
      </c>
      <c r="AF5" s="7" t="s">
        <v>28</v>
      </c>
      <c r="AG5" s="7" t="s">
        <v>29</v>
      </c>
      <c r="AH5" s="38"/>
    </row>
    <row r="6" spans="1:34" ht="18.75">
      <c r="A6" s="42"/>
      <c r="B6" s="43"/>
      <c r="C6" s="44" t="s">
        <v>3</v>
      </c>
      <c r="D6" s="44"/>
      <c r="E6" s="44"/>
      <c r="F6" s="44"/>
      <c r="G6" s="44"/>
      <c r="H6" s="44" t="s">
        <v>4</v>
      </c>
      <c r="I6" s="44"/>
      <c r="J6" s="44"/>
      <c r="K6" s="44"/>
      <c r="L6" s="44"/>
      <c r="M6" s="44" t="s">
        <v>5</v>
      </c>
      <c r="N6" s="44"/>
      <c r="O6" s="44"/>
      <c r="P6" s="44"/>
      <c r="Q6" s="44"/>
      <c r="R6" s="44" t="s">
        <v>6</v>
      </c>
      <c r="S6" s="44"/>
      <c r="T6" s="44"/>
      <c r="U6" s="44"/>
      <c r="V6" s="44"/>
      <c r="W6" s="44" t="s">
        <v>7</v>
      </c>
      <c r="X6" s="44"/>
      <c r="Y6" s="44"/>
      <c r="Z6" s="44"/>
      <c r="AA6" s="44"/>
      <c r="AB6" s="44"/>
      <c r="AC6" s="37"/>
      <c r="AD6" s="45"/>
      <c r="AE6" s="45"/>
      <c r="AF6" s="45"/>
      <c r="AG6" s="45"/>
      <c r="AH6" s="46" t="s">
        <v>1</v>
      </c>
    </row>
    <row r="7" spans="1:36" ht="18.75">
      <c r="A7" s="47">
        <v>1</v>
      </c>
      <c r="B7" s="37" t="s">
        <v>30</v>
      </c>
      <c r="C7" s="48">
        <f>SUM(D7:G7)</f>
        <v>385700</v>
      </c>
      <c r="D7" s="48">
        <v>385700</v>
      </c>
      <c r="E7" s="48"/>
      <c r="F7" s="48"/>
      <c r="G7" s="48"/>
      <c r="H7" s="48">
        <f>SUM(I7:L7)</f>
        <v>42000</v>
      </c>
      <c r="I7" s="48">
        <v>42000</v>
      </c>
      <c r="J7" s="48"/>
      <c r="K7" s="48"/>
      <c r="L7" s="48"/>
      <c r="M7" s="48">
        <f>SUM(N7:Q7)</f>
        <v>0</v>
      </c>
      <c r="N7" s="48"/>
      <c r="O7" s="48"/>
      <c r="P7" s="48"/>
      <c r="Q7" s="48"/>
      <c r="R7" s="48">
        <f>SUM(S7:V7)</f>
        <v>0</v>
      </c>
      <c r="S7" s="48"/>
      <c r="T7" s="48"/>
      <c r="U7" s="48"/>
      <c r="V7" s="48"/>
      <c r="W7" s="48">
        <f>SUM(X7:AA7)</f>
        <v>0</v>
      </c>
      <c r="X7" s="48"/>
      <c r="Y7" s="48"/>
      <c r="Z7" s="48"/>
      <c r="AA7" s="48"/>
      <c r="AB7" s="48">
        <f aca="true" t="shared" si="0" ref="AB7:AB53">SUM(C7,H7,M7,R7,W7)</f>
        <v>427700</v>
      </c>
      <c r="AC7" s="49"/>
      <c r="AD7" s="50">
        <f>SUM(D7,I7,N7,S7,X7)</f>
        <v>427700</v>
      </c>
      <c r="AE7" s="50">
        <f>SUM(E7,J7,O7,T7,Y7)</f>
        <v>0</v>
      </c>
      <c r="AF7" s="50">
        <f>SUM(F7,K7,P7,U7,Z7)</f>
        <v>0</v>
      </c>
      <c r="AG7" s="50">
        <f>SUM(G7,L7,Q7,V7,AA7)</f>
        <v>0</v>
      </c>
      <c r="AH7" s="50">
        <f>SUM(AD7:AG7)</f>
        <v>427700</v>
      </c>
      <c r="AJ7" s="51"/>
    </row>
    <row r="8" spans="1:34" ht="18.75">
      <c r="A8" s="47">
        <v>2</v>
      </c>
      <c r="B8" s="37" t="s">
        <v>31</v>
      </c>
      <c r="C8" s="48">
        <f aca="true" t="shared" si="1" ref="C8:C53">SUM(D8:G8)</f>
        <v>2936900</v>
      </c>
      <c r="D8" s="48">
        <v>2936900</v>
      </c>
      <c r="E8" s="48"/>
      <c r="F8" s="48"/>
      <c r="G8" s="48"/>
      <c r="H8" s="48">
        <f aca="true" t="shared" si="2" ref="H8:H53">SUM(I8:L8)</f>
        <v>20954400</v>
      </c>
      <c r="I8" s="48">
        <v>20249400</v>
      </c>
      <c r="J8" s="48"/>
      <c r="K8" s="48">
        <v>705000</v>
      </c>
      <c r="L8" s="48"/>
      <c r="M8" s="48">
        <f aca="true" t="shared" si="3" ref="M8:M53">SUM(N8:Q8)</f>
        <v>68158800</v>
      </c>
      <c r="N8" s="48">
        <v>2226000</v>
      </c>
      <c r="O8" s="48">
        <f>5300000+59017300+720000+378000+517500</f>
        <v>65932800</v>
      </c>
      <c r="P8" s="48"/>
      <c r="Q8" s="48"/>
      <c r="R8" s="48">
        <f aca="true" t="shared" si="4" ref="R8:R53">SUM(S8:V8)</f>
        <v>0</v>
      </c>
      <c r="S8" s="48"/>
      <c r="T8" s="48"/>
      <c r="U8" s="48"/>
      <c r="V8" s="48"/>
      <c r="W8" s="48">
        <f aca="true" t="shared" si="5" ref="W8:W53">SUM(X8:AA8)</f>
        <v>0</v>
      </c>
      <c r="X8" s="48"/>
      <c r="Y8" s="48"/>
      <c r="Z8" s="48"/>
      <c r="AA8" s="48"/>
      <c r="AB8" s="48">
        <f t="shared" si="0"/>
        <v>92050100</v>
      </c>
      <c r="AC8" s="49"/>
      <c r="AD8" s="50">
        <f aca="true" t="shared" si="6" ref="AD8:AG55">SUM(D8,I8,N8,S8,X8)</f>
        <v>25412300</v>
      </c>
      <c r="AE8" s="50">
        <f t="shared" si="6"/>
        <v>65932800</v>
      </c>
      <c r="AF8" s="50">
        <f t="shared" si="6"/>
        <v>705000</v>
      </c>
      <c r="AG8" s="50">
        <f t="shared" si="6"/>
        <v>0</v>
      </c>
      <c r="AH8" s="50">
        <f aca="true" t="shared" si="7" ref="AH8:AH55">SUM(AD8:AG8)</f>
        <v>92050100</v>
      </c>
    </row>
    <row r="9" spans="1:34" ht="18.75">
      <c r="A9" s="47">
        <v>3</v>
      </c>
      <c r="B9" s="37" t="s">
        <v>32</v>
      </c>
      <c r="C9" s="48">
        <f t="shared" si="1"/>
        <v>4350300</v>
      </c>
      <c r="D9" s="48">
        <v>4350300</v>
      </c>
      <c r="E9" s="48"/>
      <c r="F9" s="48"/>
      <c r="G9" s="48"/>
      <c r="H9" s="48">
        <f t="shared" si="2"/>
        <v>1138000</v>
      </c>
      <c r="I9" s="48">
        <v>1138000</v>
      </c>
      <c r="J9" s="48"/>
      <c r="K9" s="48"/>
      <c r="L9" s="48"/>
      <c r="M9" s="48">
        <f t="shared" si="3"/>
        <v>0</v>
      </c>
      <c r="N9" s="48"/>
      <c r="O9" s="48"/>
      <c r="P9" s="48"/>
      <c r="Q9" s="48"/>
      <c r="R9" s="48">
        <f t="shared" si="4"/>
        <v>0</v>
      </c>
      <c r="S9" s="48"/>
      <c r="T9" s="48"/>
      <c r="U9" s="48"/>
      <c r="V9" s="48"/>
      <c r="W9" s="48">
        <f t="shared" si="5"/>
        <v>0</v>
      </c>
      <c r="X9" s="48"/>
      <c r="Y9" s="48"/>
      <c r="Z9" s="48"/>
      <c r="AA9" s="48"/>
      <c r="AB9" s="48">
        <f t="shared" si="0"/>
        <v>5488300</v>
      </c>
      <c r="AC9" s="49"/>
      <c r="AD9" s="50">
        <f t="shared" si="6"/>
        <v>5488300</v>
      </c>
      <c r="AE9" s="50">
        <f t="shared" si="6"/>
        <v>0</v>
      </c>
      <c r="AF9" s="50">
        <f t="shared" si="6"/>
        <v>0</v>
      </c>
      <c r="AG9" s="50">
        <f t="shared" si="6"/>
        <v>0</v>
      </c>
      <c r="AH9" s="50">
        <f t="shared" si="7"/>
        <v>5488300</v>
      </c>
    </row>
    <row r="10" spans="1:34" ht="18.75">
      <c r="A10" s="47">
        <v>4</v>
      </c>
      <c r="B10" s="37" t="s">
        <v>33</v>
      </c>
      <c r="C10" s="48">
        <f t="shared" si="1"/>
        <v>346800</v>
      </c>
      <c r="D10" s="48">
        <v>346800</v>
      </c>
      <c r="E10" s="48"/>
      <c r="F10" s="48"/>
      <c r="G10" s="48"/>
      <c r="H10" s="48">
        <f t="shared" si="2"/>
        <v>1458000</v>
      </c>
      <c r="I10" s="48">
        <v>1458000</v>
      </c>
      <c r="J10" s="48"/>
      <c r="K10" s="48"/>
      <c r="L10" s="48"/>
      <c r="M10" s="48">
        <f t="shared" si="3"/>
        <v>0</v>
      </c>
      <c r="N10" s="48"/>
      <c r="O10" s="48"/>
      <c r="P10" s="48"/>
      <c r="Q10" s="48"/>
      <c r="R10" s="48">
        <f t="shared" si="4"/>
        <v>0</v>
      </c>
      <c r="S10" s="48"/>
      <c r="T10" s="48"/>
      <c r="U10" s="48"/>
      <c r="V10" s="48"/>
      <c r="W10" s="48">
        <f t="shared" si="5"/>
        <v>1500000</v>
      </c>
      <c r="X10" s="48">
        <v>1500000</v>
      </c>
      <c r="Y10" s="48"/>
      <c r="Z10" s="48"/>
      <c r="AA10" s="48"/>
      <c r="AB10" s="48">
        <f t="shared" si="0"/>
        <v>3304800</v>
      </c>
      <c r="AC10" s="49"/>
      <c r="AD10" s="50">
        <f t="shared" si="6"/>
        <v>3304800</v>
      </c>
      <c r="AE10" s="50">
        <f t="shared" si="6"/>
        <v>0</v>
      </c>
      <c r="AF10" s="50">
        <f t="shared" si="6"/>
        <v>0</v>
      </c>
      <c r="AG10" s="50">
        <f t="shared" si="6"/>
        <v>0</v>
      </c>
      <c r="AH10" s="50">
        <f t="shared" si="7"/>
        <v>3304800</v>
      </c>
    </row>
    <row r="11" spans="1:34" ht="18.75">
      <c r="A11" s="47">
        <v>5</v>
      </c>
      <c r="B11" s="37" t="s">
        <v>34</v>
      </c>
      <c r="C11" s="48">
        <f t="shared" si="1"/>
        <v>20698900</v>
      </c>
      <c r="D11" s="48"/>
      <c r="E11" s="48"/>
      <c r="F11" s="48"/>
      <c r="G11" s="48">
        <v>20698900</v>
      </c>
      <c r="H11" s="48">
        <f t="shared" si="2"/>
        <v>62361400</v>
      </c>
      <c r="I11" s="48"/>
      <c r="J11" s="48"/>
      <c r="K11" s="48"/>
      <c r="L11" s="48">
        <v>62361400</v>
      </c>
      <c r="M11" s="48">
        <f t="shared" si="3"/>
        <v>2819000</v>
      </c>
      <c r="N11" s="48"/>
      <c r="O11" s="48"/>
      <c r="P11" s="48"/>
      <c r="Q11" s="48">
        <v>2819000</v>
      </c>
      <c r="R11" s="48">
        <f t="shared" si="4"/>
        <v>0</v>
      </c>
      <c r="S11" s="48"/>
      <c r="T11" s="48"/>
      <c r="U11" s="48"/>
      <c r="V11" s="48"/>
      <c r="W11" s="48">
        <f t="shared" si="5"/>
        <v>4120700</v>
      </c>
      <c r="X11" s="48"/>
      <c r="Y11" s="48"/>
      <c r="Z11" s="48"/>
      <c r="AA11" s="48">
        <v>4120700</v>
      </c>
      <c r="AB11" s="48">
        <f t="shared" si="0"/>
        <v>90000000</v>
      </c>
      <c r="AC11" s="49"/>
      <c r="AD11" s="50">
        <f t="shared" si="6"/>
        <v>0</v>
      </c>
      <c r="AE11" s="50">
        <f t="shared" si="6"/>
        <v>0</v>
      </c>
      <c r="AF11" s="50">
        <f t="shared" si="6"/>
        <v>0</v>
      </c>
      <c r="AG11" s="50">
        <f t="shared" si="6"/>
        <v>90000000</v>
      </c>
      <c r="AH11" s="50">
        <f t="shared" si="7"/>
        <v>90000000</v>
      </c>
    </row>
    <row r="12" spans="1:34" ht="18.75">
      <c r="A12" s="47">
        <v>6</v>
      </c>
      <c r="B12" s="37" t="s">
        <v>35</v>
      </c>
      <c r="C12" s="48">
        <f t="shared" si="1"/>
        <v>97200</v>
      </c>
      <c r="D12" s="48">
        <v>97200</v>
      </c>
      <c r="E12" s="48"/>
      <c r="F12" s="48"/>
      <c r="G12" s="48"/>
      <c r="H12" s="48">
        <f t="shared" si="2"/>
        <v>1013000</v>
      </c>
      <c r="I12" s="48">
        <v>1013000</v>
      </c>
      <c r="J12" s="48"/>
      <c r="K12" s="48"/>
      <c r="L12" s="48"/>
      <c r="M12" s="48">
        <f t="shared" si="3"/>
        <v>1090000</v>
      </c>
      <c r="N12" s="48">
        <v>1090000</v>
      </c>
      <c r="O12" s="48"/>
      <c r="P12" s="48"/>
      <c r="Q12" s="48"/>
      <c r="R12" s="48">
        <f t="shared" si="4"/>
        <v>760000</v>
      </c>
      <c r="S12" s="48">
        <v>760000</v>
      </c>
      <c r="T12" s="48"/>
      <c r="U12" s="48"/>
      <c r="V12" s="48"/>
      <c r="W12" s="48">
        <f t="shared" si="5"/>
        <v>2593000</v>
      </c>
      <c r="X12" s="48">
        <v>2593000</v>
      </c>
      <c r="Y12" s="48"/>
      <c r="Z12" s="48"/>
      <c r="AA12" s="48"/>
      <c r="AB12" s="48">
        <f t="shared" si="0"/>
        <v>5553200</v>
      </c>
      <c r="AC12" s="49"/>
      <c r="AD12" s="50">
        <f t="shared" si="6"/>
        <v>5553200</v>
      </c>
      <c r="AE12" s="50">
        <f t="shared" si="6"/>
        <v>0</v>
      </c>
      <c r="AF12" s="50">
        <f t="shared" si="6"/>
        <v>0</v>
      </c>
      <c r="AG12" s="50">
        <f t="shared" si="6"/>
        <v>0</v>
      </c>
      <c r="AH12" s="50">
        <f t="shared" si="7"/>
        <v>5553200</v>
      </c>
    </row>
    <row r="13" spans="1:34" ht="18.75">
      <c r="A13" s="47">
        <v>7</v>
      </c>
      <c r="B13" s="37" t="s">
        <v>36</v>
      </c>
      <c r="C13" s="48">
        <f t="shared" si="1"/>
        <v>662700</v>
      </c>
      <c r="D13" s="48">
        <v>662700</v>
      </c>
      <c r="E13" s="48"/>
      <c r="F13" s="48"/>
      <c r="G13" s="48"/>
      <c r="H13" s="48">
        <f t="shared" si="2"/>
        <v>970300</v>
      </c>
      <c r="I13" s="48">
        <v>970300</v>
      </c>
      <c r="J13" s="48"/>
      <c r="K13" s="48"/>
      <c r="L13" s="48"/>
      <c r="M13" s="48">
        <f t="shared" si="3"/>
        <v>0</v>
      </c>
      <c r="N13" s="48"/>
      <c r="O13" s="48"/>
      <c r="P13" s="48"/>
      <c r="Q13" s="48"/>
      <c r="R13" s="48">
        <f t="shared" si="4"/>
        <v>5000</v>
      </c>
      <c r="S13" s="48">
        <v>5000</v>
      </c>
      <c r="T13" s="48"/>
      <c r="U13" s="48"/>
      <c r="V13" s="48"/>
      <c r="W13" s="48">
        <f t="shared" si="5"/>
        <v>4841500</v>
      </c>
      <c r="X13" s="48">
        <v>4841500</v>
      </c>
      <c r="Y13" s="48"/>
      <c r="Z13" s="48"/>
      <c r="AA13" s="48"/>
      <c r="AB13" s="48">
        <f t="shared" si="0"/>
        <v>6479500</v>
      </c>
      <c r="AC13" s="49"/>
      <c r="AD13" s="50">
        <f t="shared" si="6"/>
        <v>6479500</v>
      </c>
      <c r="AE13" s="50">
        <f t="shared" si="6"/>
        <v>0</v>
      </c>
      <c r="AF13" s="50">
        <f t="shared" si="6"/>
        <v>0</v>
      </c>
      <c r="AG13" s="50">
        <f t="shared" si="6"/>
        <v>0</v>
      </c>
      <c r="AH13" s="50">
        <f t="shared" si="7"/>
        <v>6479500</v>
      </c>
    </row>
    <row r="14" spans="1:34" ht="18.75">
      <c r="A14" s="47">
        <v>8</v>
      </c>
      <c r="B14" s="37" t="s">
        <v>37</v>
      </c>
      <c r="C14" s="48">
        <f t="shared" si="1"/>
        <v>7043400</v>
      </c>
      <c r="D14" s="48">
        <v>7043400</v>
      </c>
      <c r="E14" s="48"/>
      <c r="F14" s="48"/>
      <c r="G14" s="48"/>
      <c r="H14" s="48">
        <f t="shared" si="2"/>
        <v>43610400</v>
      </c>
      <c r="I14" s="48">
        <v>43610400</v>
      </c>
      <c r="J14" s="48"/>
      <c r="K14" s="48"/>
      <c r="L14" s="48"/>
      <c r="M14" s="48">
        <f t="shared" si="3"/>
        <v>285300</v>
      </c>
      <c r="N14" s="48">
        <v>285300</v>
      </c>
      <c r="O14" s="48"/>
      <c r="P14" s="48"/>
      <c r="Q14" s="48"/>
      <c r="R14" s="48">
        <f t="shared" si="4"/>
        <v>500000</v>
      </c>
      <c r="S14" s="48">
        <v>500000</v>
      </c>
      <c r="T14" s="48"/>
      <c r="U14" s="48"/>
      <c r="V14" s="48"/>
      <c r="W14" s="48">
        <f t="shared" si="5"/>
        <v>3255000</v>
      </c>
      <c r="X14" s="48">
        <v>3255000</v>
      </c>
      <c r="Y14" s="48"/>
      <c r="Z14" s="48"/>
      <c r="AA14" s="48"/>
      <c r="AB14" s="48">
        <f t="shared" si="0"/>
        <v>54694100</v>
      </c>
      <c r="AC14" s="49"/>
      <c r="AD14" s="50">
        <f t="shared" si="6"/>
        <v>54694100</v>
      </c>
      <c r="AE14" s="50">
        <f t="shared" si="6"/>
        <v>0</v>
      </c>
      <c r="AF14" s="50">
        <f t="shared" si="6"/>
        <v>0</v>
      </c>
      <c r="AG14" s="50">
        <f t="shared" si="6"/>
        <v>0</v>
      </c>
      <c r="AH14" s="50">
        <f t="shared" si="7"/>
        <v>54694100</v>
      </c>
    </row>
    <row r="15" spans="1:34" ht="18.75">
      <c r="A15" s="47">
        <v>9</v>
      </c>
      <c r="B15" s="37" t="s">
        <v>38</v>
      </c>
      <c r="C15" s="48">
        <f t="shared" si="1"/>
        <v>1709000</v>
      </c>
      <c r="D15" s="48">
        <v>1231000</v>
      </c>
      <c r="E15" s="48"/>
      <c r="F15" s="48">
        <v>478000</v>
      </c>
      <c r="G15" s="48"/>
      <c r="H15" s="48">
        <f t="shared" si="2"/>
        <v>27914400</v>
      </c>
      <c r="I15" s="48">
        <v>25060200</v>
      </c>
      <c r="J15" s="48"/>
      <c r="K15" s="48">
        <v>2854200</v>
      </c>
      <c r="L15" s="48"/>
      <c r="M15" s="48">
        <f t="shared" si="3"/>
        <v>35000</v>
      </c>
      <c r="N15" s="48">
        <v>35000</v>
      </c>
      <c r="O15" s="48"/>
      <c r="P15" s="48"/>
      <c r="Q15" s="48"/>
      <c r="R15" s="48">
        <f t="shared" si="4"/>
        <v>7310000</v>
      </c>
      <c r="S15" s="48">
        <v>7310000</v>
      </c>
      <c r="T15" s="48"/>
      <c r="U15" s="48"/>
      <c r="V15" s="48"/>
      <c r="W15" s="48">
        <f t="shared" si="5"/>
        <v>10800000</v>
      </c>
      <c r="X15" s="48">
        <v>6800000</v>
      </c>
      <c r="Y15" s="48">
        <v>4000000</v>
      </c>
      <c r="Z15" s="48"/>
      <c r="AA15" s="48"/>
      <c r="AB15" s="48">
        <f t="shared" si="0"/>
        <v>47768400</v>
      </c>
      <c r="AC15" s="49"/>
      <c r="AD15" s="50">
        <f t="shared" si="6"/>
        <v>40436200</v>
      </c>
      <c r="AE15" s="50">
        <f t="shared" si="6"/>
        <v>4000000</v>
      </c>
      <c r="AF15" s="50">
        <f t="shared" si="6"/>
        <v>3332200</v>
      </c>
      <c r="AG15" s="50">
        <f t="shared" si="6"/>
        <v>0</v>
      </c>
      <c r="AH15" s="50">
        <f t="shared" si="7"/>
        <v>47768400</v>
      </c>
    </row>
    <row r="16" spans="1:34" ht="18.75">
      <c r="A16" s="47">
        <v>10</v>
      </c>
      <c r="B16" s="37" t="s">
        <v>39</v>
      </c>
      <c r="C16" s="48">
        <f t="shared" si="1"/>
        <v>5761500</v>
      </c>
      <c r="D16" s="48">
        <v>5761500</v>
      </c>
      <c r="E16" s="48"/>
      <c r="F16" s="48"/>
      <c r="G16" s="48"/>
      <c r="H16" s="48">
        <f t="shared" si="2"/>
        <v>20554000</v>
      </c>
      <c r="I16" s="48">
        <v>20504000</v>
      </c>
      <c r="J16" s="48"/>
      <c r="K16" s="48">
        <f>50000</f>
        <v>50000</v>
      </c>
      <c r="L16" s="48"/>
      <c r="M16" s="48">
        <f t="shared" si="3"/>
        <v>9938000</v>
      </c>
      <c r="N16" s="48"/>
      <c r="O16" s="48">
        <f>9938000</f>
        <v>9938000</v>
      </c>
      <c r="P16" s="48"/>
      <c r="Q16" s="48"/>
      <c r="R16" s="48">
        <f t="shared" si="4"/>
        <v>50489000</v>
      </c>
      <c r="S16" s="48">
        <v>23281000</v>
      </c>
      <c r="T16" s="48"/>
      <c r="U16" s="48">
        <f>1750000+2458000+3000000+20000000</f>
        <v>27208000</v>
      </c>
      <c r="V16" s="48"/>
      <c r="W16" s="48">
        <f t="shared" si="5"/>
        <v>14756000</v>
      </c>
      <c r="X16" s="48">
        <v>500000</v>
      </c>
      <c r="Y16" s="48">
        <v>14256000</v>
      </c>
      <c r="Z16" s="48"/>
      <c r="AA16" s="48"/>
      <c r="AB16" s="48">
        <f t="shared" si="0"/>
        <v>101498500</v>
      </c>
      <c r="AC16" s="49"/>
      <c r="AD16" s="50">
        <f t="shared" si="6"/>
        <v>50046500</v>
      </c>
      <c r="AE16" s="50">
        <f t="shared" si="6"/>
        <v>24194000</v>
      </c>
      <c r="AF16" s="50">
        <f t="shared" si="6"/>
        <v>27258000</v>
      </c>
      <c r="AG16" s="50">
        <f t="shared" si="6"/>
        <v>0</v>
      </c>
      <c r="AH16" s="50">
        <f t="shared" si="7"/>
        <v>101498500</v>
      </c>
    </row>
    <row r="17" spans="1:34" ht="18.75">
      <c r="A17" s="47">
        <v>11</v>
      </c>
      <c r="B17" s="37" t="s">
        <v>40</v>
      </c>
      <c r="C17" s="48">
        <f t="shared" si="1"/>
        <v>2397900</v>
      </c>
      <c r="D17" s="48">
        <v>2397900</v>
      </c>
      <c r="E17" s="48"/>
      <c r="F17" s="48"/>
      <c r="G17" s="48"/>
      <c r="H17" s="48">
        <f t="shared" si="2"/>
        <v>5880000</v>
      </c>
      <c r="I17" s="48">
        <v>5880000</v>
      </c>
      <c r="J17" s="48"/>
      <c r="K17" s="48"/>
      <c r="L17" s="48"/>
      <c r="M17" s="48">
        <f t="shared" si="3"/>
        <v>40000</v>
      </c>
      <c r="N17" s="48">
        <v>40000</v>
      </c>
      <c r="O17" s="48"/>
      <c r="P17" s="48"/>
      <c r="Q17" s="48"/>
      <c r="R17" s="48">
        <f t="shared" si="4"/>
        <v>0</v>
      </c>
      <c r="S17" s="48"/>
      <c r="T17" s="48"/>
      <c r="U17" s="48"/>
      <c r="V17" s="48"/>
      <c r="W17" s="48">
        <f t="shared" si="5"/>
        <v>150000</v>
      </c>
      <c r="X17" s="48">
        <v>150000</v>
      </c>
      <c r="Y17" s="48"/>
      <c r="Z17" s="48"/>
      <c r="AA17" s="48"/>
      <c r="AB17" s="48">
        <f t="shared" si="0"/>
        <v>8467900</v>
      </c>
      <c r="AC17" s="49"/>
      <c r="AD17" s="50">
        <f t="shared" si="6"/>
        <v>8467900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7"/>
        <v>8467900</v>
      </c>
    </row>
    <row r="18" spans="1:34" ht="18.75">
      <c r="A18" s="47">
        <v>12</v>
      </c>
      <c r="B18" s="52" t="s">
        <v>41</v>
      </c>
      <c r="C18" s="48">
        <f t="shared" si="1"/>
        <v>1469600</v>
      </c>
      <c r="D18" s="48">
        <v>1469600</v>
      </c>
      <c r="E18" s="48"/>
      <c r="F18" s="48"/>
      <c r="G18" s="48"/>
      <c r="H18" s="48">
        <f t="shared" si="2"/>
        <v>2032000</v>
      </c>
      <c r="I18" s="48">
        <v>2032000</v>
      </c>
      <c r="J18" s="48"/>
      <c r="K18" s="48"/>
      <c r="L18" s="48"/>
      <c r="M18" s="48">
        <f t="shared" si="3"/>
        <v>158400</v>
      </c>
      <c r="N18" s="48">
        <v>158400</v>
      </c>
      <c r="O18" s="48"/>
      <c r="P18" s="48"/>
      <c r="Q18" s="48"/>
      <c r="R18" s="48">
        <f t="shared" si="4"/>
        <v>0</v>
      </c>
      <c r="S18" s="48"/>
      <c r="T18" s="48"/>
      <c r="U18" s="48"/>
      <c r="V18" s="48"/>
      <c r="W18" s="48">
        <f t="shared" si="5"/>
        <v>6594000</v>
      </c>
      <c r="X18" s="48">
        <v>6594000</v>
      </c>
      <c r="Y18" s="48"/>
      <c r="Z18" s="48"/>
      <c r="AA18" s="48"/>
      <c r="AB18" s="48">
        <f t="shared" si="0"/>
        <v>10254000</v>
      </c>
      <c r="AC18" s="49"/>
      <c r="AD18" s="50">
        <f t="shared" si="6"/>
        <v>10254000</v>
      </c>
      <c r="AE18" s="50">
        <f t="shared" si="6"/>
        <v>0</v>
      </c>
      <c r="AF18" s="50">
        <f t="shared" si="6"/>
        <v>0</v>
      </c>
      <c r="AG18" s="50">
        <f t="shared" si="6"/>
        <v>0</v>
      </c>
      <c r="AH18" s="50">
        <f t="shared" si="7"/>
        <v>10254000</v>
      </c>
    </row>
    <row r="19" spans="1:34" ht="18.75">
      <c r="A19" s="47">
        <v>13</v>
      </c>
      <c r="B19" s="53" t="s">
        <v>42</v>
      </c>
      <c r="C19" s="48">
        <f t="shared" si="1"/>
        <v>305100</v>
      </c>
      <c r="D19" s="48">
        <v>305100</v>
      </c>
      <c r="E19" s="48"/>
      <c r="F19" s="48"/>
      <c r="G19" s="48"/>
      <c r="H19" s="48">
        <f t="shared" si="2"/>
        <v>3311000</v>
      </c>
      <c r="I19" s="48">
        <v>3311000</v>
      </c>
      <c r="J19" s="48"/>
      <c r="K19" s="48"/>
      <c r="L19" s="48"/>
      <c r="M19" s="48">
        <f t="shared" si="3"/>
        <v>0</v>
      </c>
      <c r="N19" s="48"/>
      <c r="O19" s="48"/>
      <c r="P19" s="48"/>
      <c r="Q19" s="48"/>
      <c r="R19" s="48">
        <f t="shared" si="4"/>
        <v>60000</v>
      </c>
      <c r="S19" s="48">
        <v>60000</v>
      </c>
      <c r="T19" s="48"/>
      <c r="U19" s="48"/>
      <c r="V19" s="48"/>
      <c r="W19" s="48">
        <f t="shared" si="5"/>
        <v>0</v>
      </c>
      <c r="X19" s="48"/>
      <c r="Y19" s="48"/>
      <c r="Z19" s="48"/>
      <c r="AA19" s="48"/>
      <c r="AB19" s="48">
        <f t="shared" si="0"/>
        <v>3676100</v>
      </c>
      <c r="AC19" s="49"/>
      <c r="AD19" s="50">
        <f t="shared" si="6"/>
        <v>3676100</v>
      </c>
      <c r="AE19" s="50">
        <f t="shared" si="6"/>
        <v>0</v>
      </c>
      <c r="AF19" s="50">
        <f t="shared" si="6"/>
        <v>0</v>
      </c>
      <c r="AG19" s="50">
        <f t="shared" si="6"/>
        <v>0</v>
      </c>
      <c r="AH19" s="50">
        <f t="shared" si="7"/>
        <v>3676100</v>
      </c>
    </row>
    <row r="20" spans="1:34" ht="18.75">
      <c r="A20" s="47">
        <v>14</v>
      </c>
      <c r="B20" s="54" t="s">
        <v>43</v>
      </c>
      <c r="C20" s="48">
        <f t="shared" si="1"/>
        <v>0</v>
      </c>
      <c r="D20" s="48"/>
      <c r="E20" s="48"/>
      <c r="F20" s="48"/>
      <c r="G20" s="48"/>
      <c r="H20" s="48">
        <f t="shared" si="2"/>
        <v>2743400</v>
      </c>
      <c r="I20" s="48">
        <v>2743400</v>
      </c>
      <c r="J20" s="48"/>
      <c r="K20" s="48"/>
      <c r="L20" s="48"/>
      <c r="M20" s="48">
        <f t="shared" si="3"/>
        <v>0</v>
      </c>
      <c r="N20" s="48"/>
      <c r="O20" s="48"/>
      <c r="P20" s="48"/>
      <c r="Q20" s="48"/>
      <c r="R20" s="48">
        <f t="shared" si="4"/>
        <v>0</v>
      </c>
      <c r="S20" s="48"/>
      <c r="T20" s="48"/>
      <c r="U20" s="48"/>
      <c r="V20" s="48"/>
      <c r="W20" s="48">
        <f t="shared" si="5"/>
        <v>1565000</v>
      </c>
      <c r="X20" s="48">
        <v>1565000</v>
      </c>
      <c r="Y20" s="48"/>
      <c r="Z20" s="48"/>
      <c r="AA20" s="48"/>
      <c r="AB20" s="48">
        <f t="shared" si="0"/>
        <v>4308400</v>
      </c>
      <c r="AC20" s="49"/>
      <c r="AD20" s="50">
        <f t="shared" si="6"/>
        <v>4308400</v>
      </c>
      <c r="AE20" s="50">
        <f t="shared" si="6"/>
        <v>0</v>
      </c>
      <c r="AF20" s="50">
        <f t="shared" si="6"/>
        <v>0</v>
      </c>
      <c r="AG20" s="50">
        <f t="shared" si="6"/>
        <v>0</v>
      </c>
      <c r="AH20" s="50">
        <f t="shared" si="7"/>
        <v>4308400</v>
      </c>
    </row>
    <row r="21" spans="1:34" ht="18.75">
      <c r="A21" s="47">
        <v>15</v>
      </c>
      <c r="B21" s="37" t="s">
        <v>44</v>
      </c>
      <c r="C21" s="48">
        <f t="shared" si="1"/>
        <v>16672000</v>
      </c>
      <c r="D21" s="48">
        <v>16672000</v>
      </c>
      <c r="E21" s="48"/>
      <c r="F21" s="48"/>
      <c r="G21" s="48"/>
      <c r="H21" s="48">
        <f t="shared" si="2"/>
        <v>38621500</v>
      </c>
      <c r="I21" s="48">
        <v>38621500</v>
      </c>
      <c r="J21" s="48"/>
      <c r="K21" s="48"/>
      <c r="L21" s="48"/>
      <c r="M21" s="48">
        <f t="shared" si="3"/>
        <v>24581000</v>
      </c>
      <c r="N21" s="48">
        <v>3781000</v>
      </c>
      <c r="O21" s="48">
        <v>20800000</v>
      </c>
      <c r="P21" s="48"/>
      <c r="Q21" s="48"/>
      <c r="R21" s="48">
        <f t="shared" si="4"/>
        <v>10576200</v>
      </c>
      <c r="S21" s="48">
        <v>10070000</v>
      </c>
      <c r="T21" s="48"/>
      <c r="U21" s="48">
        <f>206200+300000</f>
        <v>506200</v>
      </c>
      <c r="V21" s="48"/>
      <c r="W21" s="48">
        <f t="shared" si="5"/>
        <v>10550000</v>
      </c>
      <c r="X21" s="48">
        <v>10550000</v>
      </c>
      <c r="Y21" s="48"/>
      <c r="Z21" s="48"/>
      <c r="AA21" s="48"/>
      <c r="AB21" s="48">
        <f t="shared" si="0"/>
        <v>101000700</v>
      </c>
      <c r="AC21" s="49"/>
      <c r="AD21" s="50">
        <f t="shared" si="6"/>
        <v>79694500</v>
      </c>
      <c r="AE21" s="50">
        <f t="shared" si="6"/>
        <v>20800000</v>
      </c>
      <c r="AF21" s="50">
        <f t="shared" si="6"/>
        <v>506200</v>
      </c>
      <c r="AG21" s="50">
        <f t="shared" si="6"/>
        <v>0</v>
      </c>
      <c r="AH21" s="50">
        <f t="shared" si="7"/>
        <v>101000700</v>
      </c>
    </row>
    <row r="22" spans="1:34" ht="18.75">
      <c r="A22" s="47">
        <f>A21+1</f>
        <v>16</v>
      </c>
      <c r="B22" s="37" t="s">
        <v>45</v>
      </c>
      <c r="C22" s="48">
        <f t="shared" si="1"/>
        <v>8833800</v>
      </c>
      <c r="D22" s="48">
        <v>8833800</v>
      </c>
      <c r="E22" s="48"/>
      <c r="F22" s="48"/>
      <c r="G22" s="48"/>
      <c r="H22" s="48">
        <f t="shared" si="2"/>
        <v>103992800</v>
      </c>
      <c r="I22" s="48">
        <v>103969800</v>
      </c>
      <c r="J22" s="48"/>
      <c r="K22" s="48">
        <v>23000</v>
      </c>
      <c r="L22" s="48"/>
      <c r="M22" s="48">
        <f t="shared" si="3"/>
        <v>400000</v>
      </c>
      <c r="N22" s="48">
        <v>400000</v>
      </c>
      <c r="O22" s="48"/>
      <c r="P22" s="48"/>
      <c r="Q22" s="48"/>
      <c r="R22" s="48">
        <f t="shared" si="4"/>
        <v>1034600</v>
      </c>
      <c r="S22" s="48">
        <v>724800</v>
      </c>
      <c r="T22" s="48"/>
      <c r="U22" s="48">
        <f>270000+39800</f>
        <v>309800</v>
      </c>
      <c r="V22" s="48"/>
      <c r="W22" s="48">
        <f t="shared" si="5"/>
        <v>1023100</v>
      </c>
      <c r="X22" s="48">
        <v>1023100</v>
      </c>
      <c r="Y22" s="48"/>
      <c r="Z22" s="48"/>
      <c r="AA22" s="48"/>
      <c r="AB22" s="48">
        <f t="shared" si="0"/>
        <v>115284300</v>
      </c>
      <c r="AC22" s="49"/>
      <c r="AD22" s="50">
        <f t="shared" si="6"/>
        <v>114951500</v>
      </c>
      <c r="AE22" s="50">
        <f t="shared" si="6"/>
        <v>0</v>
      </c>
      <c r="AF22" s="50">
        <f t="shared" si="6"/>
        <v>332800</v>
      </c>
      <c r="AG22" s="50">
        <f t="shared" si="6"/>
        <v>0</v>
      </c>
      <c r="AH22" s="50">
        <f t="shared" si="7"/>
        <v>115284300</v>
      </c>
    </row>
    <row r="23" spans="1:34" ht="18.75">
      <c r="A23" s="47">
        <f aca="true" t="shared" si="8" ref="A23:A53">A22+1</f>
        <v>17</v>
      </c>
      <c r="B23" s="37" t="s">
        <v>46</v>
      </c>
      <c r="C23" s="48">
        <f t="shared" si="1"/>
        <v>2073000</v>
      </c>
      <c r="D23" s="48">
        <v>2073000</v>
      </c>
      <c r="E23" s="48"/>
      <c r="F23" s="48"/>
      <c r="G23" s="48"/>
      <c r="H23" s="48">
        <f t="shared" si="2"/>
        <v>26220100</v>
      </c>
      <c r="I23" s="48">
        <v>25548100</v>
      </c>
      <c r="J23" s="48"/>
      <c r="K23" s="48">
        <f>667000+5000</f>
        <v>672000</v>
      </c>
      <c r="L23" s="48"/>
      <c r="M23" s="48">
        <f t="shared" si="3"/>
        <v>0</v>
      </c>
      <c r="N23" s="48"/>
      <c r="O23" s="48"/>
      <c r="P23" s="48"/>
      <c r="Q23" s="48"/>
      <c r="R23" s="48">
        <f t="shared" si="4"/>
        <v>19863000</v>
      </c>
      <c r="S23" s="48">
        <v>5427600</v>
      </c>
      <c r="T23" s="48"/>
      <c r="U23" s="48">
        <f>1000000+5435400+8000000</f>
        <v>14435400</v>
      </c>
      <c r="V23" s="48"/>
      <c r="W23" s="48">
        <f t="shared" si="5"/>
        <v>1554700</v>
      </c>
      <c r="X23" s="48">
        <v>610000</v>
      </c>
      <c r="Y23" s="48"/>
      <c r="Z23" s="48">
        <f>944700</f>
        <v>944700</v>
      </c>
      <c r="AA23" s="48"/>
      <c r="AB23" s="48">
        <f t="shared" si="0"/>
        <v>49710800</v>
      </c>
      <c r="AC23" s="49"/>
      <c r="AD23" s="50">
        <f t="shared" si="6"/>
        <v>33658700</v>
      </c>
      <c r="AE23" s="50">
        <f t="shared" si="6"/>
        <v>0</v>
      </c>
      <c r="AF23" s="50">
        <f t="shared" si="6"/>
        <v>16052100</v>
      </c>
      <c r="AG23" s="50">
        <f t="shared" si="6"/>
        <v>0</v>
      </c>
      <c r="AH23" s="50">
        <f t="shared" si="7"/>
        <v>49710800</v>
      </c>
    </row>
    <row r="24" spans="1:34" ht="18.75">
      <c r="A24" s="47">
        <f t="shared" si="8"/>
        <v>18</v>
      </c>
      <c r="B24" s="37" t="s">
        <v>47</v>
      </c>
      <c r="C24" s="48">
        <f t="shared" si="1"/>
        <v>27778900</v>
      </c>
      <c r="D24" s="48">
        <v>27778900</v>
      </c>
      <c r="E24" s="48"/>
      <c r="F24" s="48"/>
      <c r="G24" s="48"/>
      <c r="H24" s="48">
        <f t="shared" si="2"/>
        <v>115784400</v>
      </c>
      <c r="I24" s="48">
        <v>115784400</v>
      </c>
      <c r="J24" s="48"/>
      <c r="K24" s="48"/>
      <c r="L24" s="48"/>
      <c r="M24" s="48">
        <f t="shared" si="3"/>
        <v>1140000</v>
      </c>
      <c r="N24" s="48">
        <v>40000</v>
      </c>
      <c r="O24" s="48">
        <v>1100000</v>
      </c>
      <c r="P24" s="48"/>
      <c r="Q24" s="48"/>
      <c r="R24" s="48">
        <f t="shared" si="4"/>
        <v>60000</v>
      </c>
      <c r="S24" s="48">
        <v>60000</v>
      </c>
      <c r="T24" s="48"/>
      <c r="U24" s="48"/>
      <c r="V24" s="48"/>
      <c r="W24" s="48">
        <f t="shared" si="5"/>
        <v>3418000</v>
      </c>
      <c r="X24" s="48">
        <v>418000</v>
      </c>
      <c r="Y24" s="48">
        <v>3000000</v>
      </c>
      <c r="Z24" s="48"/>
      <c r="AA24" s="48"/>
      <c r="AB24" s="48">
        <f t="shared" si="0"/>
        <v>148181300</v>
      </c>
      <c r="AC24" s="49"/>
      <c r="AD24" s="50">
        <f t="shared" si="6"/>
        <v>144081300</v>
      </c>
      <c r="AE24" s="50">
        <f t="shared" si="6"/>
        <v>4100000</v>
      </c>
      <c r="AF24" s="50">
        <f t="shared" si="6"/>
        <v>0</v>
      </c>
      <c r="AG24" s="50">
        <f t="shared" si="6"/>
        <v>0</v>
      </c>
      <c r="AH24" s="50">
        <f t="shared" si="7"/>
        <v>148181300</v>
      </c>
    </row>
    <row r="25" spans="1:34" ht="18.75">
      <c r="A25" s="47">
        <f t="shared" si="8"/>
        <v>19</v>
      </c>
      <c r="B25" s="37" t="s">
        <v>48</v>
      </c>
      <c r="C25" s="48">
        <f t="shared" si="1"/>
        <v>2825200</v>
      </c>
      <c r="D25" s="48">
        <v>2825200</v>
      </c>
      <c r="E25" s="48"/>
      <c r="F25" s="48"/>
      <c r="G25" s="48"/>
      <c r="H25" s="48">
        <f t="shared" si="2"/>
        <v>44583100</v>
      </c>
      <c r="I25" s="48">
        <v>44233900</v>
      </c>
      <c r="J25" s="48"/>
      <c r="K25" s="48">
        <v>349200</v>
      </c>
      <c r="L25" s="48"/>
      <c r="M25" s="48">
        <f t="shared" si="3"/>
        <v>18244200</v>
      </c>
      <c r="N25" s="48">
        <v>2419200</v>
      </c>
      <c r="O25" s="48">
        <f>10825000+5000000</f>
        <v>15825000</v>
      </c>
      <c r="P25" s="48"/>
      <c r="Q25" s="48"/>
      <c r="R25" s="48">
        <f t="shared" si="4"/>
        <v>1500000</v>
      </c>
      <c r="S25" s="48"/>
      <c r="T25" s="48"/>
      <c r="U25" s="48">
        <f>1500000</f>
        <v>1500000</v>
      </c>
      <c r="V25" s="48"/>
      <c r="W25" s="48">
        <f t="shared" si="5"/>
        <v>19410600</v>
      </c>
      <c r="X25" s="48">
        <v>2059000</v>
      </c>
      <c r="Y25" s="48">
        <v>17026800</v>
      </c>
      <c r="Z25" s="48">
        <f>324800</f>
        <v>324800</v>
      </c>
      <c r="AA25" s="48"/>
      <c r="AB25" s="48">
        <f t="shared" si="0"/>
        <v>86563100</v>
      </c>
      <c r="AC25" s="49"/>
      <c r="AD25" s="50">
        <f t="shared" si="6"/>
        <v>51537300</v>
      </c>
      <c r="AE25" s="50">
        <f t="shared" si="6"/>
        <v>32851800</v>
      </c>
      <c r="AF25" s="50">
        <f t="shared" si="6"/>
        <v>2174000</v>
      </c>
      <c r="AG25" s="50">
        <f t="shared" si="6"/>
        <v>0</v>
      </c>
      <c r="AH25" s="50">
        <f t="shared" si="7"/>
        <v>86563100</v>
      </c>
    </row>
    <row r="26" spans="1:34" ht="18.75">
      <c r="A26" s="47">
        <f t="shared" si="8"/>
        <v>20</v>
      </c>
      <c r="B26" s="37" t="s">
        <v>49</v>
      </c>
      <c r="C26" s="48">
        <f t="shared" si="1"/>
        <v>905400</v>
      </c>
      <c r="D26" s="48">
        <v>905400</v>
      </c>
      <c r="E26" s="48"/>
      <c r="F26" s="48"/>
      <c r="G26" s="48"/>
      <c r="H26" s="48">
        <f t="shared" si="2"/>
        <v>15357300</v>
      </c>
      <c r="I26" s="48">
        <v>8092700</v>
      </c>
      <c r="J26" s="48"/>
      <c r="K26" s="48">
        <v>7264600</v>
      </c>
      <c r="L26" s="48"/>
      <c r="M26" s="48">
        <f t="shared" si="3"/>
        <v>413000</v>
      </c>
      <c r="N26" s="48">
        <v>413000</v>
      </c>
      <c r="O26" s="48"/>
      <c r="P26" s="48"/>
      <c r="Q26" s="48"/>
      <c r="R26" s="48">
        <f t="shared" si="4"/>
        <v>389400</v>
      </c>
      <c r="S26" s="48">
        <v>389400</v>
      </c>
      <c r="T26" s="48"/>
      <c r="U26" s="48"/>
      <c r="V26" s="48"/>
      <c r="W26" s="48">
        <f t="shared" si="5"/>
        <v>0</v>
      </c>
      <c r="X26" s="48"/>
      <c r="Y26" s="48"/>
      <c r="Z26" s="48"/>
      <c r="AA26" s="48"/>
      <c r="AB26" s="48">
        <f t="shared" si="0"/>
        <v>17065100</v>
      </c>
      <c r="AC26" s="49"/>
      <c r="AD26" s="50">
        <f t="shared" si="6"/>
        <v>9800500</v>
      </c>
      <c r="AE26" s="50">
        <f t="shared" si="6"/>
        <v>0</v>
      </c>
      <c r="AF26" s="50">
        <f t="shared" si="6"/>
        <v>7264600</v>
      </c>
      <c r="AG26" s="50">
        <f t="shared" si="6"/>
        <v>0</v>
      </c>
      <c r="AH26" s="50">
        <f t="shared" si="7"/>
        <v>17065100</v>
      </c>
    </row>
    <row r="27" spans="1:34" ht="18.75">
      <c r="A27" s="47">
        <f t="shared" si="8"/>
        <v>21</v>
      </c>
      <c r="B27" s="37" t="s">
        <v>50</v>
      </c>
      <c r="C27" s="48">
        <f t="shared" si="1"/>
        <v>24914700</v>
      </c>
      <c r="D27" s="48">
        <v>1570600</v>
      </c>
      <c r="E27" s="48"/>
      <c r="F27" s="48"/>
      <c r="G27" s="48">
        <v>23344100</v>
      </c>
      <c r="H27" s="48">
        <f t="shared" si="2"/>
        <v>333929800</v>
      </c>
      <c r="I27" s="48">
        <v>159419200</v>
      </c>
      <c r="J27" s="48"/>
      <c r="K27" s="48"/>
      <c r="L27" s="48">
        <v>174510600</v>
      </c>
      <c r="M27" s="48">
        <f t="shared" si="3"/>
        <v>9112000</v>
      </c>
      <c r="N27" s="48">
        <v>75000</v>
      </c>
      <c r="O27" s="48"/>
      <c r="P27" s="48"/>
      <c r="Q27" s="48">
        <v>9037000</v>
      </c>
      <c r="R27" s="48">
        <f t="shared" si="4"/>
        <v>440800</v>
      </c>
      <c r="S27" s="48"/>
      <c r="T27" s="48"/>
      <c r="U27" s="48"/>
      <c r="V27" s="48">
        <v>440800</v>
      </c>
      <c r="W27" s="48">
        <f t="shared" si="5"/>
        <v>2701200</v>
      </c>
      <c r="X27" s="48"/>
      <c r="Y27" s="48">
        <v>1000000</v>
      </c>
      <c r="Z27" s="48"/>
      <c r="AA27" s="48">
        <v>1701200</v>
      </c>
      <c r="AB27" s="48">
        <f t="shared" si="0"/>
        <v>371098500</v>
      </c>
      <c r="AC27" s="49"/>
      <c r="AD27" s="50">
        <f t="shared" si="6"/>
        <v>161064800</v>
      </c>
      <c r="AE27" s="50">
        <f t="shared" si="6"/>
        <v>1000000</v>
      </c>
      <c r="AF27" s="50">
        <f t="shared" si="6"/>
        <v>0</v>
      </c>
      <c r="AG27" s="50">
        <f t="shared" si="6"/>
        <v>209033700</v>
      </c>
      <c r="AH27" s="50">
        <f t="shared" si="7"/>
        <v>371098500</v>
      </c>
    </row>
    <row r="28" spans="1:34" ht="18.75">
      <c r="A28" s="47">
        <f t="shared" si="8"/>
        <v>22</v>
      </c>
      <c r="B28" s="37" t="s">
        <v>51</v>
      </c>
      <c r="C28" s="48">
        <f t="shared" si="1"/>
        <v>987500</v>
      </c>
      <c r="D28" s="48">
        <v>440900</v>
      </c>
      <c r="E28" s="48"/>
      <c r="F28" s="48"/>
      <c r="G28" s="48">
        <v>546600</v>
      </c>
      <c r="H28" s="48">
        <f t="shared" si="2"/>
        <v>3540000</v>
      </c>
      <c r="I28" s="48">
        <v>1789500</v>
      </c>
      <c r="J28" s="48"/>
      <c r="K28" s="48">
        <v>913600</v>
      </c>
      <c r="L28" s="48">
        <v>836900</v>
      </c>
      <c r="M28" s="48">
        <f t="shared" si="3"/>
        <v>99000</v>
      </c>
      <c r="N28" s="48"/>
      <c r="O28" s="48"/>
      <c r="P28" s="48"/>
      <c r="Q28" s="48">
        <v>99000</v>
      </c>
      <c r="R28" s="48">
        <f t="shared" si="4"/>
        <v>9767500</v>
      </c>
      <c r="S28" s="48"/>
      <c r="T28" s="48"/>
      <c r="U28" s="48"/>
      <c r="V28" s="48">
        <v>9767500</v>
      </c>
      <c r="W28" s="48">
        <f t="shared" si="5"/>
        <v>50000</v>
      </c>
      <c r="X28" s="48">
        <v>50000</v>
      </c>
      <c r="Y28" s="48"/>
      <c r="Z28" s="48"/>
      <c r="AA28" s="48"/>
      <c r="AB28" s="48">
        <f t="shared" si="0"/>
        <v>14444000</v>
      </c>
      <c r="AC28" s="49"/>
      <c r="AD28" s="50">
        <f t="shared" si="6"/>
        <v>2280400</v>
      </c>
      <c r="AE28" s="50">
        <f t="shared" si="6"/>
        <v>0</v>
      </c>
      <c r="AF28" s="50">
        <f t="shared" si="6"/>
        <v>913600</v>
      </c>
      <c r="AG28" s="50">
        <f t="shared" si="6"/>
        <v>11250000</v>
      </c>
      <c r="AH28" s="50">
        <f t="shared" si="7"/>
        <v>14444000</v>
      </c>
    </row>
    <row r="29" spans="1:34" ht="18.75">
      <c r="A29" s="47">
        <f t="shared" si="8"/>
        <v>23</v>
      </c>
      <c r="B29" s="37" t="s">
        <v>52</v>
      </c>
      <c r="C29" s="48">
        <f t="shared" si="1"/>
        <v>796500</v>
      </c>
      <c r="D29" s="48">
        <v>584900</v>
      </c>
      <c r="E29" s="48"/>
      <c r="F29" s="48">
        <v>211600</v>
      </c>
      <c r="G29" s="48"/>
      <c r="H29" s="48">
        <f t="shared" si="2"/>
        <v>1911400</v>
      </c>
      <c r="I29" s="48">
        <v>1493000</v>
      </c>
      <c r="J29" s="48"/>
      <c r="K29" s="48">
        <v>418400</v>
      </c>
      <c r="L29" s="48"/>
      <c r="M29" s="48">
        <f t="shared" si="3"/>
        <v>0</v>
      </c>
      <c r="N29" s="48"/>
      <c r="O29" s="48"/>
      <c r="P29" s="48"/>
      <c r="Q29" s="48"/>
      <c r="R29" s="48">
        <f t="shared" si="4"/>
        <v>8716700</v>
      </c>
      <c r="S29" s="48">
        <v>6716700</v>
      </c>
      <c r="T29" s="48"/>
      <c r="U29" s="48">
        <f>2000000</f>
        <v>2000000</v>
      </c>
      <c r="V29" s="48"/>
      <c r="W29" s="48">
        <f t="shared" si="5"/>
        <v>2255600</v>
      </c>
      <c r="X29" s="48">
        <v>2220000</v>
      </c>
      <c r="Y29" s="48"/>
      <c r="Z29" s="48">
        <v>35600</v>
      </c>
      <c r="AA29" s="48"/>
      <c r="AB29" s="48">
        <f t="shared" si="0"/>
        <v>13680200</v>
      </c>
      <c r="AC29" s="49"/>
      <c r="AD29" s="50">
        <f t="shared" si="6"/>
        <v>11014600</v>
      </c>
      <c r="AE29" s="50">
        <f t="shared" si="6"/>
        <v>0</v>
      </c>
      <c r="AF29" s="50">
        <f t="shared" si="6"/>
        <v>2665600</v>
      </c>
      <c r="AG29" s="50">
        <f t="shared" si="6"/>
        <v>0</v>
      </c>
      <c r="AH29" s="50">
        <f t="shared" si="7"/>
        <v>13680200</v>
      </c>
    </row>
    <row r="30" spans="1:34" ht="18.75">
      <c r="A30" s="47">
        <f t="shared" si="8"/>
        <v>24</v>
      </c>
      <c r="B30" s="37" t="s">
        <v>53</v>
      </c>
      <c r="C30" s="48">
        <f t="shared" si="1"/>
        <v>3477600</v>
      </c>
      <c r="D30" s="48">
        <v>3477600</v>
      </c>
      <c r="E30" s="48"/>
      <c r="F30" s="48"/>
      <c r="G30" s="48"/>
      <c r="H30" s="48">
        <f t="shared" si="2"/>
        <v>45043500</v>
      </c>
      <c r="I30" s="48">
        <v>45043500</v>
      </c>
      <c r="J30" s="48"/>
      <c r="K30" s="48"/>
      <c r="L30" s="48"/>
      <c r="M30" s="48">
        <f t="shared" si="3"/>
        <v>87000</v>
      </c>
      <c r="N30" s="48">
        <v>87000</v>
      </c>
      <c r="O30" s="48"/>
      <c r="P30" s="48"/>
      <c r="Q30" s="48"/>
      <c r="R30" s="48">
        <f t="shared" si="4"/>
        <v>1690000</v>
      </c>
      <c r="S30" s="48">
        <v>1690000</v>
      </c>
      <c r="T30" s="48"/>
      <c r="U30" s="48"/>
      <c r="V30" s="48"/>
      <c r="W30" s="48">
        <f t="shared" si="5"/>
        <v>237500</v>
      </c>
      <c r="X30" s="48">
        <v>237500</v>
      </c>
      <c r="Y30" s="48"/>
      <c r="Z30" s="48"/>
      <c r="AA30" s="48"/>
      <c r="AB30" s="48">
        <f t="shared" si="0"/>
        <v>50535600</v>
      </c>
      <c r="AC30" s="49"/>
      <c r="AD30" s="50">
        <f t="shared" si="6"/>
        <v>50535600</v>
      </c>
      <c r="AE30" s="50">
        <f t="shared" si="6"/>
        <v>0</v>
      </c>
      <c r="AF30" s="50">
        <f t="shared" si="6"/>
        <v>0</v>
      </c>
      <c r="AG30" s="50">
        <f t="shared" si="6"/>
        <v>0</v>
      </c>
      <c r="AH30" s="50">
        <f t="shared" si="7"/>
        <v>50535600</v>
      </c>
    </row>
    <row r="31" spans="1:37" ht="18.75">
      <c r="A31" s="47">
        <f t="shared" si="8"/>
        <v>25</v>
      </c>
      <c r="B31" s="37" t="s">
        <v>54</v>
      </c>
      <c r="C31" s="48">
        <f t="shared" si="1"/>
        <v>387300</v>
      </c>
      <c r="D31" s="48">
        <f>202400+184900</f>
        <v>387300</v>
      </c>
      <c r="E31" s="48"/>
      <c r="F31" s="48"/>
      <c r="G31" s="48"/>
      <c r="H31" s="48">
        <f t="shared" si="2"/>
        <v>2287400</v>
      </c>
      <c r="I31" s="48">
        <f>709500+1577900</f>
        <v>2287400</v>
      </c>
      <c r="K31" s="48"/>
      <c r="L31" s="48"/>
      <c r="M31" s="48">
        <f t="shared" si="3"/>
        <v>1600000</v>
      </c>
      <c r="N31" s="48">
        <f>240000+180000</f>
        <v>420000</v>
      </c>
      <c r="O31" s="48">
        <v>1180000</v>
      </c>
      <c r="P31" s="48"/>
      <c r="Q31" s="48"/>
      <c r="R31" s="48">
        <f t="shared" si="4"/>
        <v>30000</v>
      </c>
      <c r="S31" s="48">
        <v>30000</v>
      </c>
      <c r="T31" s="48"/>
      <c r="U31" s="48"/>
      <c r="V31" s="48"/>
      <c r="W31" s="48">
        <f t="shared" si="5"/>
        <v>218600</v>
      </c>
      <c r="X31" s="48">
        <v>218600</v>
      </c>
      <c r="Z31" s="48"/>
      <c r="AA31" s="48"/>
      <c r="AB31" s="48">
        <f t="shared" si="0"/>
        <v>4523300</v>
      </c>
      <c r="AC31" s="49"/>
      <c r="AD31" s="50">
        <f t="shared" si="6"/>
        <v>3343300</v>
      </c>
      <c r="AE31" s="50">
        <f t="shared" si="6"/>
        <v>1180000</v>
      </c>
      <c r="AF31" s="50">
        <f t="shared" si="6"/>
        <v>0</v>
      </c>
      <c r="AG31" s="50">
        <f t="shared" si="6"/>
        <v>0</v>
      </c>
      <c r="AH31" s="50">
        <f t="shared" si="7"/>
        <v>4523300</v>
      </c>
      <c r="AI31" s="51"/>
      <c r="AK31" s="51"/>
    </row>
    <row r="32" spans="1:34" ht="18.75">
      <c r="A32" s="47">
        <f t="shared" si="8"/>
        <v>26</v>
      </c>
      <c r="B32" s="37" t="s">
        <v>55</v>
      </c>
      <c r="C32" s="48">
        <f t="shared" si="1"/>
        <v>554500</v>
      </c>
      <c r="D32" s="48">
        <v>554500</v>
      </c>
      <c r="E32" s="48"/>
      <c r="F32" s="48"/>
      <c r="G32" s="48"/>
      <c r="H32" s="48">
        <f t="shared" si="2"/>
        <v>2391900</v>
      </c>
      <c r="I32" s="48">
        <f>631300+1760600</f>
        <v>2391900</v>
      </c>
      <c r="K32" s="48"/>
      <c r="L32" s="48"/>
      <c r="M32" s="48">
        <f t="shared" si="3"/>
        <v>499000</v>
      </c>
      <c r="N32" s="48">
        <f>24000+45000</f>
        <v>69000</v>
      </c>
      <c r="O32" s="48">
        <v>430000</v>
      </c>
      <c r="P32" s="48"/>
      <c r="Q32" s="48"/>
      <c r="R32" s="48">
        <f t="shared" si="4"/>
        <v>35000</v>
      </c>
      <c r="S32" s="48">
        <v>35000</v>
      </c>
      <c r="T32" s="48"/>
      <c r="U32" s="48"/>
      <c r="V32" s="48"/>
      <c r="W32" s="48">
        <f t="shared" si="5"/>
        <v>186000</v>
      </c>
      <c r="X32" s="48">
        <v>186000</v>
      </c>
      <c r="Z32" s="48"/>
      <c r="AA32" s="48"/>
      <c r="AB32" s="48">
        <f t="shared" si="0"/>
        <v>3666400</v>
      </c>
      <c r="AC32" s="49"/>
      <c r="AD32" s="50">
        <f t="shared" si="6"/>
        <v>3236400</v>
      </c>
      <c r="AE32" s="50">
        <f t="shared" si="6"/>
        <v>430000</v>
      </c>
      <c r="AF32" s="50">
        <f t="shared" si="6"/>
        <v>0</v>
      </c>
      <c r="AG32" s="50">
        <f t="shared" si="6"/>
        <v>0</v>
      </c>
      <c r="AH32" s="50">
        <f t="shared" si="7"/>
        <v>3666400</v>
      </c>
    </row>
    <row r="33" spans="1:34" ht="18.75">
      <c r="A33" s="47">
        <f t="shared" si="8"/>
        <v>27</v>
      </c>
      <c r="B33" s="37" t="s">
        <v>56</v>
      </c>
      <c r="C33" s="48">
        <f t="shared" si="1"/>
        <v>396200</v>
      </c>
      <c r="D33" s="48">
        <v>396200</v>
      </c>
      <c r="E33" s="48"/>
      <c r="F33" s="48"/>
      <c r="G33" s="48"/>
      <c r="H33" s="48">
        <f t="shared" si="2"/>
        <v>2705200</v>
      </c>
      <c r="I33" s="48">
        <f>673300+2031900</f>
        <v>2705200</v>
      </c>
      <c r="K33" s="48"/>
      <c r="L33" s="48"/>
      <c r="M33" s="48">
        <f t="shared" si="3"/>
        <v>2558000</v>
      </c>
      <c r="N33" s="48">
        <f>148000+30000</f>
        <v>178000</v>
      </c>
      <c r="O33" s="48">
        <v>2380000</v>
      </c>
      <c r="P33" s="48"/>
      <c r="Q33" s="48"/>
      <c r="R33" s="48">
        <f t="shared" si="4"/>
        <v>90000</v>
      </c>
      <c r="S33" s="48">
        <v>90000</v>
      </c>
      <c r="T33" s="48"/>
      <c r="U33" s="48"/>
      <c r="V33" s="48"/>
      <c r="W33" s="48">
        <f t="shared" si="5"/>
        <v>223200</v>
      </c>
      <c r="X33" s="48">
        <v>223200</v>
      </c>
      <c r="Z33" s="48"/>
      <c r="AA33" s="48"/>
      <c r="AB33" s="48">
        <f t="shared" si="0"/>
        <v>5972600</v>
      </c>
      <c r="AC33" s="49"/>
      <c r="AD33" s="50">
        <f t="shared" si="6"/>
        <v>3592600</v>
      </c>
      <c r="AE33" s="50">
        <f t="shared" si="6"/>
        <v>2380000</v>
      </c>
      <c r="AF33" s="50">
        <f t="shared" si="6"/>
        <v>0</v>
      </c>
      <c r="AG33" s="50">
        <f t="shared" si="6"/>
        <v>0</v>
      </c>
      <c r="AH33" s="50">
        <f t="shared" si="7"/>
        <v>5972600</v>
      </c>
    </row>
    <row r="34" spans="1:34" ht="18.75">
      <c r="A34" s="47">
        <f t="shared" si="8"/>
        <v>28</v>
      </c>
      <c r="B34" s="37" t="s">
        <v>57</v>
      </c>
      <c r="C34" s="48">
        <f t="shared" si="1"/>
        <v>692600</v>
      </c>
      <c r="D34" s="48">
        <f>98300+594300</f>
        <v>692600</v>
      </c>
      <c r="E34" s="48"/>
      <c r="F34" s="48"/>
      <c r="G34" s="48"/>
      <c r="H34" s="48">
        <f t="shared" si="2"/>
        <v>2453600</v>
      </c>
      <c r="I34" s="48">
        <f>629100+1824500</f>
        <v>2453600</v>
      </c>
      <c r="K34" s="48"/>
      <c r="L34" s="48"/>
      <c r="M34" s="48">
        <f t="shared" si="3"/>
        <v>2442000</v>
      </c>
      <c r="N34" s="48">
        <f>439000+73000</f>
        <v>512000</v>
      </c>
      <c r="O34" s="48">
        <v>1930000</v>
      </c>
      <c r="P34" s="48"/>
      <c r="Q34" s="48"/>
      <c r="R34" s="48">
        <f t="shared" si="4"/>
        <v>40000</v>
      </c>
      <c r="S34" s="48">
        <v>40000</v>
      </c>
      <c r="T34" s="48"/>
      <c r="U34" s="48"/>
      <c r="V34" s="48"/>
      <c r="W34" s="48">
        <f t="shared" si="5"/>
        <v>283000</v>
      </c>
      <c r="X34" s="48">
        <v>283000</v>
      </c>
      <c r="Z34" s="48"/>
      <c r="AA34" s="48"/>
      <c r="AB34" s="48">
        <f t="shared" si="0"/>
        <v>5911200</v>
      </c>
      <c r="AC34" s="49"/>
      <c r="AD34" s="50">
        <f t="shared" si="6"/>
        <v>3981200</v>
      </c>
      <c r="AE34" s="50">
        <f t="shared" si="6"/>
        <v>1930000</v>
      </c>
      <c r="AF34" s="50">
        <f t="shared" si="6"/>
        <v>0</v>
      </c>
      <c r="AG34" s="50">
        <f t="shared" si="6"/>
        <v>0</v>
      </c>
      <c r="AH34" s="50">
        <f t="shared" si="7"/>
        <v>5911200</v>
      </c>
    </row>
    <row r="35" spans="1:34" ht="18.75">
      <c r="A35" s="47">
        <f t="shared" si="8"/>
        <v>29</v>
      </c>
      <c r="B35" s="37" t="s">
        <v>58</v>
      </c>
      <c r="C35" s="48">
        <f t="shared" si="1"/>
        <v>502100</v>
      </c>
      <c r="D35" s="48">
        <f>105800+396300</f>
        <v>502100</v>
      </c>
      <c r="E35" s="48"/>
      <c r="F35" s="48"/>
      <c r="G35" s="48"/>
      <c r="H35" s="48">
        <f t="shared" si="2"/>
        <v>2240000</v>
      </c>
      <c r="I35" s="48">
        <f>473000+1767000</f>
        <v>2240000</v>
      </c>
      <c r="K35" s="48"/>
      <c r="L35" s="48"/>
      <c r="M35" s="48">
        <f t="shared" si="3"/>
        <v>730300</v>
      </c>
      <c r="N35" s="48">
        <f>60000+40300</f>
        <v>100300</v>
      </c>
      <c r="O35" s="48">
        <v>630000</v>
      </c>
      <c r="P35" s="48"/>
      <c r="Q35" s="48"/>
      <c r="R35" s="48">
        <f t="shared" si="4"/>
        <v>45000</v>
      </c>
      <c r="S35" s="48">
        <v>45000</v>
      </c>
      <c r="T35" s="48"/>
      <c r="U35" s="48"/>
      <c r="V35" s="48"/>
      <c r="W35" s="48">
        <f t="shared" si="5"/>
        <v>194000</v>
      </c>
      <c r="X35" s="48">
        <v>194000</v>
      </c>
      <c r="Z35" s="48"/>
      <c r="AA35" s="48"/>
      <c r="AB35" s="48">
        <f t="shared" si="0"/>
        <v>3711400</v>
      </c>
      <c r="AC35" s="49"/>
      <c r="AD35" s="50">
        <f t="shared" si="6"/>
        <v>3081400</v>
      </c>
      <c r="AE35" s="50">
        <f t="shared" si="6"/>
        <v>630000</v>
      </c>
      <c r="AF35" s="50">
        <f t="shared" si="6"/>
        <v>0</v>
      </c>
      <c r="AG35" s="50">
        <f t="shared" si="6"/>
        <v>0</v>
      </c>
      <c r="AH35" s="50">
        <f t="shared" si="7"/>
        <v>3711400</v>
      </c>
    </row>
    <row r="36" spans="1:34" ht="18.75">
      <c r="A36" s="47">
        <f t="shared" si="8"/>
        <v>30</v>
      </c>
      <c r="B36" s="37" t="s">
        <v>59</v>
      </c>
      <c r="C36" s="48">
        <f t="shared" si="1"/>
        <v>558700</v>
      </c>
      <c r="D36" s="48">
        <f>96600+462100</f>
        <v>558700</v>
      </c>
      <c r="E36" s="48"/>
      <c r="F36" s="48"/>
      <c r="G36" s="48"/>
      <c r="H36" s="48">
        <f t="shared" si="2"/>
        <v>2368000</v>
      </c>
      <c r="I36" s="48">
        <f>593000+1775000</f>
        <v>2368000</v>
      </c>
      <c r="K36" s="48"/>
      <c r="L36" s="48"/>
      <c r="M36" s="48">
        <f t="shared" si="3"/>
        <v>527000</v>
      </c>
      <c r="N36" s="48">
        <f>55000+42000</f>
        <v>97000</v>
      </c>
      <c r="O36" s="48">
        <v>430000</v>
      </c>
      <c r="P36" s="48"/>
      <c r="Q36" s="48"/>
      <c r="R36" s="48">
        <f t="shared" si="4"/>
        <v>42000</v>
      </c>
      <c r="S36" s="48">
        <v>42000</v>
      </c>
      <c r="T36" s="48"/>
      <c r="U36" s="48"/>
      <c r="V36" s="48"/>
      <c r="W36" s="48">
        <f t="shared" si="5"/>
        <v>316000</v>
      </c>
      <c r="X36" s="48">
        <v>316000</v>
      </c>
      <c r="Z36" s="48"/>
      <c r="AA36" s="48"/>
      <c r="AB36" s="48">
        <f t="shared" si="0"/>
        <v>3811700</v>
      </c>
      <c r="AC36" s="49"/>
      <c r="AD36" s="50">
        <f t="shared" si="6"/>
        <v>3381700</v>
      </c>
      <c r="AE36" s="50">
        <f t="shared" si="6"/>
        <v>430000</v>
      </c>
      <c r="AF36" s="50">
        <f t="shared" si="6"/>
        <v>0</v>
      </c>
      <c r="AG36" s="50">
        <f t="shared" si="6"/>
        <v>0</v>
      </c>
      <c r="AH36" s="50">
        <f t="shared" si="7"/>
        <v>3811700</v>
      </c>
    </row>
    <row r="37" spans="1:34" ht="18.75">
      <c r="A37" s="47">
        <f t="shared" si="8"/>
        <v>31</v>
      </c>
      <c r="B37" s="37" t="s">
        <v>60</v>
      </c>
      <c r="C37" s="48">
        <f t="shared" si="1"/>
        <v>796800</v>
      </c>
      <c r="D37" s="48">
        <f>308100+488700</f>
        <v>796800</v>
      </c>
      <c r="E37" s="48"/>
      <c r="F37" s="48"/>
      <c r="G37" s="48"/>
      <c r="H37" s="48">
        <f t="shared" si="2"/>
        <v>2417700</v>
      </c>
      <c r="I37" s="48">
        <f>612700+1805000</f>
        <v>2417700</v>
      </c>
      <c r="K37" s="48"/>
      <c r="L37" s="48"/>
      <c r="M37" s="48">
        <f t="shared" si="3"/>
        <v>725500</v>
      </c>
      <c r="N37" s="48">
        <f>232500+63000</f>
        <v>295500</v>
      </c>
      <c r="O37" s="48">
        <v>430000</v>
      </c>
      <c r="P37" s="48"/>
      <c r="Q37" s="48"/>
      <c r="R37" s="48">
        <f t="shared" si="4"/>
        <v>50000</v>
      </c>
      <c r="S37" s="48">
        <v>50000</v>
      </c>
      <c r="T37" s="48"/>
      <c r="U37" s="48"/>
      <c r="V37" s="48"/>
      <c r="W37" s="48">
        <f t="shared" si="5"/>
        <v>185000</v>
      </c>
      <c r="X37" s="48">
        <v>185000</v>
      </c>
      <c r="Z37" s="48"/>
      <c r="AA37" s="48"/>
      <c r="AB37" s="48">
        <f t="shared" si="0"/>
        <v>4175000</v>
      </c>
      <c r="AC37" s="49"/>
      <c r="AD37" s="50">
        <f t="shared" si="6"/>
        <v>3745000</v>
      </c>
      <c r="AE37" s="50">
        <f t="shared" si="6"/>
        <v>430000</v>
      </c>
      <c r="AF37" s="50">
        <f t="shared" si="6"/>
        <v>0</v>
      </c>
      <c r="AG37" s="50">
        <f t="shared" si="6"/>
        <v>0</v>
      </c>
      <c r="AH37" s="50">
        <f t="shared" si="7"/>
        <v>4175000</v>
      </c>
    </row>
    <row r="38" spans="1:34" ht="18.75">
      <c r="A38" s="47">
        <f t="shared" si="8"/>
        <v>32</v>
      </c>
      <c r="B38" s="37" t="s">
        <v>61</v>
      </c>
      <c r="C38" s="48">
        <f t="shared" si="1"/>
        <v>747600</v>
      </c>
      <c r="D38" s="48">
        <f>193200+554400</f>
        <v>747600</v>
      </c>
      <c r="E38" s="48"/>
      <c r="F38" s="48"/>
      <c r="G38" s="48"/>
      <c r="H38" s="48">
        <f t="shared" si="2"/>
        <v>2719000</v>
      </c>
      <c r="I38" s="48">
        <f>795000+1924000</f>
        <v>2719000</v>
      </c>
      <c r="K38" s="48"/>
      <c r="L38" s="48"/>
      <c r="M38" s="48">
        <f t="shared" si="3"/>
        <v>595000</v>
      </c>
      <c r="N38" s="48">
        <f>165000</f>
        <v>165000</v>
      </c>
      <c r="O38" s="48">
        <v>430000</v>
      </c>
      <c r="P38" s="48"/>
      <c r="Q38" s="48"/>
      <c r="R38" s="48">
        <f t="shared" si="4"/>
        <v>50000</v>
      </c>
      <c r="S38" s="48">
        <v>50000</v>
      </c>
      <c r="T38" s="48"/>
      <c r="U38" s="48"/>
      <c r="V38" s="48"/>
      <c r="W38" s="48">
        <f t="shared" si="5"/>
        <v>152000</v>
      </c>
      <c r="X38" s="48">
        <v>152000</v>
      </c>
      <c r="Z38" s="48"/>
      <c r="AA38" s="48"/>
      <c r="AB38" s="48">
        <f t="shared" si="0"/>
        <v>4263600</v>
      </c>
      <c r="AC38" s="49"/>
      <c r="AD38" s="50">
        <f t="shared" si="6"/>
        <v>3833600</v>
      </c>
      <c r="AE38" s="50">
        <f t="shared" si="6"/>
        <v>430000</v>
      </c>
      <c r="AF38" s="50">
        <f t="shared" si="6"/>
        <v>0</v>
      </c>
      <c r="AG38" s="50">
        <f t="shared" si="6"/>
        <v>0</v>
      </c>
      <c r="AH38" s="50">
        <f t="shared" si="7"/>
        <v>4263600</v>
      </c>
    </row>
    <row r="39" spans="1:34" ht="18.75">
      <c r="A39" s="47">
        <f t="shared" si="8"/>
        <v>33</v>
      </c>
      <c r="B39" s="37" t="s">
        <v>62</v>
      </c>
      <c r="C39" s="48">
        <f t="shared" si="1"/>
        <v>774300</v>
      </c>
      <c r="D39" s="48">
        <f>193200+581100</f>
        <v>774300</v>
      </c>
      <c r="E39" s="48"/>
      <c r="F39" s="48"/>
      <c r="G39" s="48"/>
      <c r="H39" s="48">
        <f t="shared" si="2"/>
        <v>2843000</v>
      </c>
      <c r="I39" s="48">
        <f>687000+2156000</f>
        <v>2843000</v>
      </c>
      <c r="K39" s="48"/>
      <c r="L39" s="48"/>
      <c r="M39" s="48">
        <f t="shared" si="3"/>
        <v>834500</v>
      </c>
      <c r="N39" s="48">
        <f>339000+165500</f>
        <v>504500</v>
      </c>
      <c r="O39" s="48">
        <v>330000</v>
      </c>
      <c r="P39" s="48"/>
      <c r="Q39" s="48"/>
      <c r="R39" s="48">
        <f t="shared" si="4"/>
        <v>49000</v>
      </c>
      <c r="S39" s="48">
        <v>49000</v>
      </c>
      <c r="T39" s="48"/>
      <c r="U39" s="48"/>
      <c r="V39" s="48"/>
      <c r="W39" s="48">
        <f t="shared" si="5"/>
        <v>189000</v>
      </c>
      <c r="X39" s="48">
        <v>189000</v>
      </c>
      <c r="Z39" s="48"/>
      <c r="AA39" s="48"/>
      <c r="AB39" s="48">
        <f t="shared" si="0"/>
        <v>4689800</v>
      </c>
      <c r="AC39" s="49"/>
      <c r="AD39" s="50">
        <f t="shared" si="6"/>
        <v>4359800</v>
      </c>
      <c r="AE39" s="50">
        <f t="shared" si="6"/>
        <v>330000</v>
      </c>
      <c r="AF39" s="50">
        <f t="shared" si="6"/>
        <v>0</v>
      </c>
      <c r="AG39" s="50">
        <f t="shared" si="6"/>
        <v>0</v>
      </c>
      <c r="AH39" s="50">
        <f t="shared" si="7"/>
        <v>4689800</v>
      </c>
    </row>
    <row r="40" spans="1:34" ht="18.75">
      <c r="A40" s="47">
        <f t="shared" si="8"/>
        <v>34</v>
      </c>
      <c r="B40" s="37" t="s">
        <v>63</v>
      </c>
      <c r="C40" s="48">
        <f t="shared" si="1"/>
        <v>574300</v>
      </c>
      <c r="D40" s="48">
        <v>574300</v>
      </c>
      <c r="E40" s="48"/>
      <c r="F40" s="48"/>
      <c r="G40" s="48"/>
      <c r="H40" s="48">
        <f t="shared" si="2"/>
        <v>2445500</v>
      </c>
      <c r="I40" s="48">
        <f>645000+1800500</f>
        <v>2445500</v>
      </c>
      <c r="K40" s="48"/>
      <c r="L40" s="48"/>
      <c r="M40" s="48">
        <f t="shared" si="3"/>
        <v>597500</v>
      </c>
      <c r="N40" s="48">
        <f>100500+67000</f>
        <v>167500</v>
      </c>
      <c r="O40" s="48">
        <v>430000</v>
      </c>
      <c r="P40" s="48"/>
      <c r="Q40" s="48"/>
      <c r="R40" s="48">
        <f t="shared" si="4"/>
        <v>30000</v>
      </c>
      <c r="S40" s="48">
        <v>30000</v>
      </c>
      <c r="T40" s="48"/>
      <c r="U40" s="48"/>
      <c r="V40" s="48"/>
      <c r="W40" s="48">
        <f t="shared" si="5"/>
        <v>231000</v>
      </c>
      <c r="X40" s="48">
        <v>231000</v>
      </c>
      <c r="Z40" s="48"/>
      <c r="AA40" s="48"/>
      <c r="AB40" s="48">
        <f t="shared" si="0"/>
        <v>3878300</v>
      </c>
      <c r="AC40" s="49"/>
      <c r="AD40" s="50">
        <f t="shared" si="6"/>
        <v>3448300</v>
      </c>
      <c r="AE40" s="50">
        <f t="shared" si="6"/>
        <v>430000</v>
      </c>
      <c r="AF40" s="50">
        <f t="shared" si="6"/>
        <v>0</v>
      </c>
      <c r="AG40" s="50">
        <f t="shared" si="6"/>
        <v>0</v>
      </c>
      <c r="AH40" s="50">
        <f t="shared" si="7"/>
        <v>3878300</v>
      </c>
    </row>
    <row r="41" spans="1:35" ht="18.75">
      <c r="A41" s="47">
        <f t="shared" si="8"/>
        <v>35</v>
      </c>
      <c r="B41" s="37" t="s">
        <v>64</v>
      </c>
      <c r="C41" s="48">
        <f t="shared" si="1"/>
        <v>1316400</v>
      </c>
      <c r="D41" s="48">
        <v>1100700</v>
      </c>
      <c r="E41" s="48"/>
      <c r="F41" s="48">
        <v>215700</v>
      </c>
      <c r="G41" s="48"/>
      <c r="H41" s="48">
        <f t="shared" si="2"/>
        <v>12862900</v>
      </c>
      <c r="I41" s="48">
        <v>12714200</v>
      </c>
      <c r="J41" s="48"/>
      <c r="K41" s="48">
        <v>148700</v>
      </c>
      <c r="L41" s="48"/>
      <c r="M41" s="48">
        <f t="shared" si="3"/>
        <v>0</v>
      </c>
      <c r="N41" s="48"/>
      <c r="O41" s="48"/>
      <c r="P41" s="48"/>
      <c r="Q41" s="48"/>
      <c r="R41" s="48">
        <f t="shared" si="4"/>
        <v>3590000</v>
      </c>
      <c r="S41" s="48">
        <v>535000</v>
      </c>
      <c r="T41" s="48"/>
      <c r="U41" s="48">
        <f>3055000</f>
        <v>3055000</v>
      </c>
      <c r="V41" s="48"/>
      <c r="W41" s="48">
        <f t="shared" si="5"/>
        <v>0</v>
      </c>
      <c r="X41" s="48"/>
      <c r="Z41" s="48"/>
      <c r="AA41" s="48"/>
      <c r="AB41" s="48">
        <f t="shared" si="0"/>
        <v>17769300</v>
      </c>
      <c r="AC41" s="49"/>
      <c r="AD41" s="50">
        <f t="shared" si="6"/>
        <v>14349900</v>
      </c>
      <c r="AE41" s="50">
        <f t="shared" si="6"/>
        <v>0</v>
      </c>
      <c r="AF41" s="50">
        <f t="shared" si="6"/>
        <v>3419400</v>
      </c>
      <c r="AG41" s="50">
        <f t="shared" si="6"/>
        <v>0</v>
      </c>
      <c r="AH41" s="50">
        <f t="shared" si="7"/>
        <v>17769300</v>
      </c>
      <c r="AI41" s="51"/>
    </row>
    <row r="42" spans="1:34" ht="18.75">
      <c r="A42" s="47">
        <f t="shared" si="8"/>
        <v>36</v>
      </c>
      <c r="B42" s="37" t="s">
        <v>65</v>
      </c>
      <c r="C42" s="48">
        <f t="shared" si="1"/>
        <v>1196800</v>
      </c>
      <c r="D42" s="48">
        <v>1091000</v>
      </c>
      <c r="E42" s="48"/>
      <c r="F42" s="48">
        <v>105800</v>
      </c>
      <c r="G42" s="48"/>
      <c r="H42" s="48">
        <f t="shared" si="2"/>
        <v>11260400</v>
      </c>
      <c r="I42" s="48">
        <v>11097000</v>
      </c>
      <c r="J42" s="48"/>
      <c r="K42" s="48">
        <v>163400</v>
      </c>
      <c r="L42" s="48"/>
      <c r="M42" s="48">
        <f t="shared" si="3"/>
        <v>0</v>
      </c>
      <c r="N42" s="48"/>
      <c r="O42" s="48"/>
      <c r="P42" s="48"/>
      <c r="Q42" s="48"/>
      <c r="R42" s="48">
        <f t="shared" si="4"/>
        <v>687100</v>
      </c>
      <c r="S42" s="48">
        <v>333600</v>
      </c>
      <c r="T42" s="48"/>
      <c r="U42" s="48">
        <f>353500</f>
        <v>353500</v>
      </c>
      <c r="V42" s="48"/>
      <c r="W42" s="48">
        <f t="shared" si="5"/>
        <v>122300</v>
      </c>
      <c r="X42" s="48"/>
      <c r="Y42" s="48"/>
      <c r="Z42" s="48">
        <f>122300</f>
        <v>122300</v>
      </c>
      <c r="AA42" s="48"/>
      <c r="AB42" s="48">
        <f t="shared" si="0"/>
        <v>13266600</v>
      </c>
      <c r="AC42" s="49"/>
      <c r="AD42" s="50">
        <f t="shared" si="6"/>
        <v>12521600</v>
      </c>
      <c r="AE42" s="50">
        <f t="shared" si="6"/>
        <v>0</v>
      </c>
      <c r="AF42" s="50">
        <f t="shared" si="6"/>
        <v>745000</v>
      </c>
      <c r="AG42" s="50">
        <f t="shared" si="6"/>
        <v>0</v>
      </c>
      <c r="AH42" s="50">
        <f t="shared" si="7"/>
        <v>13266600</v>
      </c>
    </row>
    <row r="43" spans="1:34" ht="18.75">
      <c r="A43" s="47">
        <f t="shared" si="8"/>
        <v>37</v>
      </c>
      <c r="B43" s="37" t="s">
        <v>66</v>
      </c>
      <c r="C43" s="48">
        <f t="shared" si="1"/>
        <v>1091400</v>
      </c>
      <c r="D43" s="48">
        <f>1725900-634500</f>
        <v>1091400</v>
      </c>
      <c r="E43" s="48"/>
      <c r="F43" s="48"/>
      <c r="G43" s="48"/>
      <c r="H43" s="48">
        <f t="shared" si="2"/>
        <v>12644900</v>
      </c>
      <c r="I43" s="48">
        <f>29126600-16481700</f>
        <v>12644900</v>
      </c>
      <c r="J43" s="48"/>
      <c r="K43" s="48"/>
      <c r="L43" s="48"/>
      <c r="M43" s="48">
        <f t="shared" si="3"/>
        <v>0</v>
      </c>
      <c r="N43" s="48"/>
      <c r="O43" s="48"/>
      <c r="P43" s="48"/>
      <c r="Q43" s="48"/>
      <c r="R43" s="48">
        <f t="shared" si="4"/>
        <v>516500</v>
      </c>
      <c r="S43" s="48">
        <v>516500</v>
      </c>
      <c r="T43" s="48"/>
      <c r="U43" s="48"/>
      <c r="V43" s="48"/>
      <c r="W43" s="48">
        <f t="shared" si="5"/>
        <v>0</v>
      </c>
      <c r="X43" s="48"/>
      <c r="Y43" s="48"/>
      <c r="Z43" s="48"/>
      <c r="AA43" s="48"/>
      <c r="AB43" s="48">
        <f t="shared" si="0"/>
        <v>14252800</v>
      </c>
      <c r="AC43" s="49"/>
      <c r="AD43" s="50">
        <f t="shared" si="6"/>
        <v>14252800</v>
      </c>
      <c r="AE43" s="50">
        <f t="shared" si="6"/>
        <v>0</v>
      </c>
      <c r="AF43" s="50">
        <f t="shared" si="6"/>
        <v>0</v>
      </c>
      <c r="AG43" s="50">
        <f t="shared" si="6"/>
        <v>0</v>
      </c>
      <c r="AH43" s="50">
        <f t="shared" si="7"/>
        <v>14252800</v>
      </c>
    </row>
    <row r="44" spans="1:34" ht="18.75">
      <c r="A44" s="47">
        <f t="shared" si="8"/>
        <v>38</v>
      </c>
      <c r="B44" s="37" t="s">
        <v>67</v>
      </c>
      <c r="C44" s="48">
        <f t="shared" si="1"/>
        <v>1796300</v>
      </c>
      <c r="D44" s="48">
        <v>1796300</v>
      </c>
      <c r="E44" s="48"/>
      <c r="F44" s="48"/>
      <c r="G44" s="48"/>
      <c r="H44" s="48">
        <f t="shared" si="2"/>
        <v>7932300</v>
      </c>
      <c r="I44" s="48">
        <v>7932300</v>
      </c>
      <c r="J44" s="48"/>
      <c r="K44" s="48"/>
      <c r="L44" s="48"/>
      <c r="M44" s="48">
        <f t="shared" si="3"/>
        <v>0</v>
      </c>
      <c r="N44" s="48"/>
      <c r="O44" s="48"/>
      <c r="P44" s="48"/>
      <c r="Q44" s="48"/>
      <c r="R44" s="48">
        <f t="shared" si="4"/>
        <v>273000</v>
      </c>
      <c r="S44" s="48">
        <v>273000</v>
      </c>
      <c r="T44" s="48"/>
      <c r="U44" s="48"/>
      <c r="V44" s="48"/>
      <c r="W44" s="48">
        <f t="shared" si="5"/>
        <v>86400</v>
      </c>
      <c r="X44" s="48"/>
      <c r="Y44" s="48"/>
      <c r="Z44" s="48">
        <f>86400</f>
        <v>86400</v>
      </c>
      <c r="AA44" s="48"/>
      <c r="AB44" s="48">
        <f t="shared" si="0"/>
        <v>10088000</v>
      </c>
      <c r="AC44" s="49"/>
      <c r="AD44" s="50">
        <f t="shared" si="6"/>
        <v>10001600</v>
      </c>
      <c r="AE44" s="50">
        <f t="shared" si="6"/>
        <v>0</v>
      </c>
      <c r="AF44" s="50">
        <f t="shared" si="6"/>
        <v>86400</v>
      </c>
      <c r="AG44" s="50">
        <f t="shared" si="6"/>
        <v>0</v>
      </c>
      <c r="AH44" s="50">
        <f t="shared" si="7"/>
        <v>10088000</v>
      </c>
    </row>
    <row r="45" spans="1:34" ht="18.75">
      <c r="A45" s="47">
        <f t="shared" si="8"/>
        <v>39</v>
      </c>
      <c r="B45" s="37" t="s">
        <v>68</v>
      </c>
      <c r="C45" s="48">
        <f t="shared" si="1"/>
        <v>536400</v>
      </c>
      <c r="D45" s="48">
        <v>536400</v>
      </c>
      <c r="E45" s="48"/>
      <c r="F45" s="48"/>
      <c r="G45" s="48"/>
      <c r="H45" s="48">
        <f t="shared" si="2"/>
        <v>9113900</v>
      </c>
      <c r="I45" s="48">
        <v>9113900</v>
      </c>
      <c r="J45" s="48"/>
      <c r="K45" s="48"/>
      <c r="L45" s="48"/>
      <c r="M45" s="48">
        <f t="shared" si="3"/>
        <v>0</v>
      </c>
      <c r="N45" s="48"/>
      <c r="O45" s="48"/>
      <c r="P45" s="48"/>
      <c r="Q45" s="48"/>
      <c r="R45" s="48">
        <f t="shared" si="4"/>
        <v>192000</v>
      </c>
      <c r="S45" s="48">
        <v>192000</v>
      </c>
      <c r="T45" s="48"/>
      <c r="U45" s="48"/>
      <c r="V45" s="48"/>
      <c r="W45" s="48">
        <f t="shared" si="5"/>
        <v>0</v>
      </c>
      <c r="X45" s="48"/>
      <c r="Y45" s="48"/>
      <c r="Z45" s="48"/>
      <c r="AA45" s="48"/>
      <c r="AB45" s="48">
        <f t="shared" si="0"/>
        <v>9842300</v>
      </c>
      <c r="AC45" s="49"/>
      <c r="AD45" s="50">
        <f t="shared" si="6"/>
        <v>9842300</v>
      </c>
      <c r="AE45" s="50">
        <f t="shared" si="6"/>
        <v>0</v>
      </c>
      <c r="AF45" s="50">
        <f t="shared" si="6"/>
        <v>0</v>
      </c>
      <c r="AG45" s="50">
        <f t="shared" si="6"/>
        <v>0</v>
      </c>
      <c r="AH45" s="50">
        <f t="shared" si="7"/>
        <v>9842300</v>
      </c>
    </row>
    <row r="46" spans="1:34" ht="18.75">
      <c r="A46" s="47">
        <f t="shared" si="8"/>
        <v>40</v>
      </c>
      <c r="B46" s="37" t="s">
        <v>69</v>
      </c>
      <c r="C46" s="48">
        <f t="shared" si="1"/>
        <v>677700</v>
      </c>
      <c r="D46" s="48">
        <v>677700</v>
      </c>
      <c r="E46" s="48"/>
      <c r="F46" s="48"/>
      <c r="G46" s="48"/>
      <c r="H46" s="48">
        <f t="shared" si="2"/>
        <v>1246600</v>
      </c>
      <c r="I46" s="48">
        <v>1246600</v>
      </c>
      <c r="J46" s="48"/>
      <c r="K46" s="48"/>
      <c r="L46" s="48"/>
      <c r="M46" s="48">
        <f t="shared" si="3"/>
        <v>0</v>
      </c>
      <c r="N46" s="48"/>
      <c r="O46" s="48"/>
      <c r="P46" s="48"/>
      <c r="Q46" s="48"/>
      <c r="R46" s="48">
        <f t="shared" si="4"/>
        <v>200000</v>
      </c>
      <c r="S46" s="48">
        <v>200000</v>
      </c>
      <c r="T46" s="48"/>
      <c r="U46" s="48"/>
      <c r="V46" s="48"/>
      <c r="W46" s="48">
        <f t="shared" si="5"/>
        <v>0</v>
      </c>
      <c r="X46" s="48"/>
      <c r="Y46" s="48"/>
      <c r="Z46" s="48"/>
      <c r="AA46" s="48"/>
      <c r="AB46" s="48">
        <f t="shared" si="0"/>
        <v>2124300</v>
      </c>
      <c r="AC46" s="49"/>
      <c r="AD46" s="50">
        <f t="shared" si="6"/>
        <v>2124300</v>
      </c>
      <c r="AE46" s="50">
        <f t="shared" si="6"/>
        <v>0</v>
      </c>
      <c r="AF46" s="50">
        <f t="shared" si="6"/>
        <v>0</v>
      </c>
      <c r="AG46" s="50">
        <f t="shared" si="6"/>
        <v>0</v>
      </c>
      <c r="AH46" s="50">
        <f t="shared" si="7"/>
        <v>2124300</v>
      </c>
    </row>
    <row r="47" spans="1:34" ht="18.75">
      <c r="A47" s="47">
        <f t="shared" si="8"/>
        <v>41</v>
      </c>
      <c r="B47" s="37" t="s">
        <v>70</v>
      </c>
      <c r="C47" s="48">
        <f t="shared" si="1"/>
        <v>439800</v>
      </c>
      <c r="D47" s="48">
        <v>439800</v>
      </c>
      <c r="E47" s="48"/>
      <c r="F47" s="48"/>
      <c r="G47" s="48"/>
      <c r="H47" s="48">
        <f t="shared" si="2"/>
        <v>4857200</v>
      </c>
      <c r="I47" s="48">
        <v>4857200</v>
      </c>
      <c r="J47" s="48"/>
      <c r="K47" s="48"/>
      <c r="L47" s="48"/>
      <c r="M47" s="48">
        <f t="shared" si="3"/>
        <v>0</v>
      </c>
      <c r="N47" s="48"/>
      <c r="O47" s="48"/>
      <c r="P47" s="48"/>
      <c r="Q47" s="48"/>
      <c r="R47" s="48">
        <f t="shared" si="4"/>
        <v>263000</v>
      </c>
      <c r="S47" s="48">
        <v>263000</v>
      </c>
      <c r="T47" s="48"/>
      <c r="U47" s="48"/>
      <c r="V47" s="48"/>
      <c r="W47" s="48">
        <f t="shared" si="5"/>
        <v>0</v>
      </c>
      <c r="X47" s="48"/>
      <c r="Y47" s="48"/>
      <c r="Z47" s="48"/>
      <c r="AA47" s="48"/>
      <c r="AB47" s="48">
        <f t="shared" si="0"/>
        <v>5560000</v>
      </c>
      <c r="AC47" s="49"/>
      <c r="AD47" s="50">
        <f t="shared" si="6"/>
        <v>5560000</v>
      </c>
      <c r="AE47" s="50">
        <f t="shared" si="6"/>
        <v>0</v>
      </c>
      <c r="AF47" s="50">
        <f t="shared" si="6"/>
        <v>0</v>
      </c>
      <c r="AG47" s="50">
        <f t="shared" si="6"/>
        <v>0</v>
      </c>
      <c r="AH47" s="50">
        <f t="shared" si="7"/>
        <v>5560000</v>
      </c>
    </row>
    <row r="48" spans="1:34" ht="18.75">
      <c r="A48" s="47">
        <f t="shared" si="8"/>
        <v>42</v>
      </c>
      <c r="B48" s="37" t="s">
        <v>71</v>
      </c>
      <c r="C48" s="48">
        <f t="shared" si="1"/>
        <v>359000</v>
      </c>
      <c r="D48" s="48">
        <v>359000</v>
      </c>
      <c r="E48" s="48"/>
      <c r="F48" s="48"/>
      <c r="G48" s="48"/>
      <c r="H48" s="48">
        <f t="shared" si="2"/>
        <v>5139300</v>
      </c>
      <c r="I48" s="48">
        <v>5139300</v>
      </c>
      <c r="J48" s="48"/>
      <c r="K48" s="48"/>
      <c r="L48" s="48"/>
      <c r="M48" s="48">
        <f t="shared" si="3"/>
        <v>0</v>
      </c>
      <c r="N48" s="48"/>
      <c r="O48" s="48"/>
      <c r="P48" s="48"/>
      <c r="Q48" s="48"/>
      <c r="R48" s="48">
        <f t="shared" si="4"/>
        <v>160000</v>
      </c>
      <c r="S48" s="48">
        <v>160000</v>
      </c>
      <c r="T48" s="48"/>
      <c r="U48" s="48"/>
      <c r="V48" s="48"/>
      <c r="W48" s="48">
        <f t="shared" si="5"/>
        <v>0</v>
      </c>
      <c r="X48" s="48"/>
      <c r="Y48" s="48"/>
      <c r="Z48" s="48"/>
      <c r="AA48" s="48"/>
      <c r="AB48" s="48">
        <f t="shared" si="0"/>
        <v>5658300</v>
      </c>
      <c r="AC48" s="49"/>
      <c r="AD48" s="50">
        <f t="shared" si="6"/>
        <v>5658300</v>
      </c>
      <c r="AE48" s="50">
        <f t="shared" si="6"/>
        <v>0</v>
      </c>
      <c r="AF48" s="50">
        <f t="shared" si="6"/>
        <v>0</v>
      </c>
      <c r="AG48" s="50">
        <f t="shared" si="6"/>
        <v>0</v>
      </c>
      <c r="AH48" s="50">
        <f t="shared" si="7"/>
        <v>5658300</v>
      </c>
    </row>
    <row r="49" spans="1:34" ht="18.75">
      <c r="A49" s="47">
        <f t="shared" si="8"/>
        <v>43</v>
      </c>
      <c r="B49" s="37" t="s">
        <v>72</v>
      </c>
      <c r="C49" s="48">
        <f t="shared" si="1"/>
        <v>673300</v>
      </c>
      <c r="D49" s="48">
        <v>673300</v>
      </c>
      <c r="E49" s="48"/>
      <c r="F49" s="48"/>
      <c r="G49" s="48"/>
      <c r="H49" s="48">
        <f t="shared" si="2"/>
        <v>11607900</v>
      </c>
      <c r="I49" s="48">
        <v>11607900</v>
      </c>
      <c r="J49" s="48"/>
      <c r="K49" s="48"/>
      <c r="L49" s="48"/>
      <c r="M49" s="48">
        <f t="shared" si="3"/>
        <v>0</v>
      </c>
      <c r="N49" s="48"/>
      <c r="O49" s="48"/>
      <c r="P49" s="48"/>
      <c r="Q49" s="48"/>
      <c r="R49" s="48">
        <f t="shared" si="4"/>
        <v>468000</v>
      </c>
      <c r="S49" s="48">
        <v>468000</v>
      </c>
      <c r="T49" s="48"/>
      <c r="U49" s="48"/>
      <c r="V49" s="48"/>
      <c r="W49" s="48">
        <f t="shared" si="5"/>
        <v>35400</v>
      </c>
      <c r="X49" s="48"/>
      <c r="Y49" s="48"/>
      <c r="Z49" s="48">
        <f>35400</f>
        <v>35400</v>
      </c>
      <c r="AA49" s="48"/>
      <c r="AB49" s="48">
        <f t="shared" si="0"/>
        <v>12784600</v>
      </c>
      <c r="AC49" s="49"/>
      <c r="AD49" s="50">
        <f t="shared" si="6"/>
        <v>12749200</v>
      </c>
      <c r="AE49" s="50">
        <f t="shared" si="6"/>
        <v>0</v>
      </c>
      <c r="AF49" s="50">
        <f t="shared" si="6"/>
        <v>35400</v>
      </c>
      <c r="AG49" s="50">
        <f t="shared" si="6"/>
        <v>0</v>
      </c>
      <c r="AH49" s="50">
        <f t="shared" si="7"/>
        <v>12784600</v>
      </c>
    </row>
    <row r="50" spans="1:34" ht="18.75">
      <c r="A50" s="47">
        <f t="shared" si="8"/>
        <v>44</v>
      </c>
      <c r="B50" s="37" t="s">
        <v>73</v>
      </c>
      <c r="C50" s="48">
        <f t="shared" si="1"/>
        <v>335000</v>
      </c>
      <c r="D50" s="48">
        <v>335000</v>
      </c>
      <c r="E50" s="48"/>
      <c r="F50" s="48"/>
      <c r="G50" s="48"/>
      <c r="H50" s="48">
        <f t="shared" si="2"/>
        <v>2058700</v>
      </c>
      <c r="I50" s="48">
        <v>2058700</v>
      </c>
      <c r="J50" s="48"/>
      <c r="K50" s="48"/>
      <c r="L50" s="48"/>
      <c r="M50" s="48">
        <f t="shared" si="3"/>
        <v>0</v>
      </c>
      <c r="N50" s="48"/>
      <c r="O50" s="48"/>
      <c r="P50" s="48"/>
      <c r="Q50" s="48"/>
      <c r="R50" s="48">
        <f t="shared" si="4"/>
        <v>181800</v>
      </c>
      <c r="S50" s="48">
        <v>181800</v>
      </c>
      <c r="T50" s="48"/>
      <c r="U50" s="48"/>
      <c r="V50" s="48"/>
      <c r="W50" s="48">
        <f t="shared" si="5"/>
        <v>0</v>
      </c>
      <c r="X50" s="48"/>
      <c r="Y50" s="48"/>
      <c r="Z50" s="48"/>
      <c r="AA50" s="48"/>
      <c r="AB50" s="48">
        <f t="shared" si="0"/>
        <v>2575500</v>
      </c>
      <c r="AC50" s="49"/>
      <c r="AD50" s="50">
        <f t="shared" si="6"/>
        <v>2575500</v>
      </c>
      <c r="AE50" s="50">
        <f t="shared" si="6"/>
        <v>0</v>
      </c>
      <c r="AF50" s="50">
        <f t="shared" si="6"/>
        <v>0</v>
      </c>
      <c r="AG50" s="50">
        <f t="shared" si="6"/>
        <v>0</v>
      </c>
      <c r="AH50" s="50">
        <f t="shared" si="7"/>
        <v>2575500</v>
      </c>
    </row>
    <row r="51" spans="1:34" ht="18.75">
      <c r="A51" s="47">
        <f t="shared" si="8"/>
        <v>45</v>
      </c>
      <c r="B51" s="37" t="s">
        <v>74</v>
      </c>
      <c r="C51" s="48">
        <f t="shared" si="1"/>
        <v>440300</v>
      </c>
      <c r="D51" s="48">
        <v>440300</v>
      </c>
      <c r="E51" s="48"/>
      <c r="F51" s="48"/>
      <c r="G51" s="48"/>
      <c r="H51" s="48">
        <f t="shared" si="2"/>
        <v>6773400</v>
      </c>
      <c r="I51" s="48">
        <v>6773400</v>
      </c>
      <c r="J51" s="48"/>
      <c r="K51" s="48"/>
      <c r="L51" s="48"/>
      <c r="M51" s="48">
        <f t="shared" si="3"/>
        <v>0</v>
      </c>
      <c r="N51" s="48"/>
      <c r="O51" s="48"/>
      <c r="P51" s="48"/>
      <c r="Q51" s="48"/>
      <c r="R51" s="48">
        <f t="shared" si="4"/>
        <v>338000</v>
      </c>
      <c r="S51" s="48">
        <v>338000</v>
      </c>
      <c r="T51" s="48"/>
      <c r="U51" s="48"/>
      <c r="V51" s="48"/>
      <c r="W51" s="48">
        <f t="shared" si="5"/>
        <v>0</v>
      </c>
      <c r="X51" s="48"/>
      <c r="Y51" s="48"/>
      <c r="Z51" s="48"/>
      <c r="AA51" s="48"/>
      <c r="AB51" s="48">
        <f t="shared" si="0"/>
        <v>7551700</v>
      </c>
      <c r="AC51" s="49"/>
      <c r="AD51" s="50">
        <f t="shared" si="6"/>
        <v>7551700</v>
      </c>
      <c r="AE51" s="50">
        <f t="shared" si="6"/>
        <v>0</v>
      </c>
      <c r="AF51" s="50">
        <f t="shared" si="6"/>
        <v>0</v>
      </c>
      <c r="AG51" s="50">
        <f t="shared" si="6"/>
        <v>0</v>
      </c>
      <c r="AH51" s="50">
        <f t="shared" si="7"/>
        <v>7551700</v>
      </c>
    </row>
    <row r="52" spans="1:34" ht="18.75">
      <c r="A52" s="47">
        <f t="shared" si="8"/>
        <v>46</v>
      </c>
      <c r="B52" s="37" t="s">
        <v>75</v>
      </c>
      <c r="C52" s="48">
        <f t="shared" si="1"/>
        <v>105800</v>
      </c>
      <c r="D52" s="48">
        <v>105800</v>
      </c>
      <c r="E52" s="48"/>
      <c r="F52" s="48"/>
      <c r="G52" s="48"/>
      <c r="H52" s="48">
        <f t="shared" si="2"/>
        <v>5195300</v>
      </c>
      <c r="I52" s="48">
        <v>5195300</v>
      </c>
      <c r="J52" s="48"/>
      <c r="K52" s="48"/>
      <c r="L52" s="48"/>
      <c r="M52" s="48">
        <f t="shared" si="3"/>
        <v>0</v>
      </c>
      <c r="N52" s="48"/>
      <c r="O52" s="48"/>
      <c r="P52" s="48"/>
      <c r="Q52" s="48"/>
      <c r="R52" s="48">
        <f t="shared" si="4"/>
        <v>228000</v>
      </c>
      <c r="S52" s="48">
        <v>228000</v>
      </c>
      <c r="T52" s="48"/>
      <c r="U52" s="48"/>
      <c r="V52" s="48"/>
      <c r="W52" s="48">
        <f t="shared" si="5"/>
        <v>0</v>
      </c>
      <c r="X52" s="48"/>
      <c r="Y52" s="48"/>
      <c r="Z52" s="48"/>
      <c r="AA52" s="48"/>
      <c r="AB52" s="48">
        <f t="shared" si="0"/>
        <v>5529100</v>
      </c>
      <c r="AC52" s="49"/>
      <c r="AD52" s="50">
        <f t="shared" si="6"/>
        <v>5529100</v>
      </c>
      <c r="AE52" s="50">
        <f t="shared" si="6"/>
        <v>0</v>
      </c>
      <c r="AF52" s="50">
        <f t="shared" si="6"/>
        <v>0</v>
      </c>
      <c r="AG52" s="50">
        <f t="shared" si="6"/>
        <v>0</v>
      </c>
      <c r="AH52" s="50">
        <f t="shared" si="7"/>
        <v>5529100</v>
      </c>
    </row>
    <row r="53" spans="1:34" ht="18.75">
      <c r="A53" s="47">
        <f t="shared" si="8"/>
        <v>47</v>
      </c>
      <c r="B53" s="37" t="s">
        <v>76</v>
      </c>
      <c r="C53" s="48">
        <f t="shared" si="1"/>
        <v>634500</v>
      </c>
      <c r="D53" s="48">
        <v>634500</v>
      </c>
      <c r="E53" s="48"/>
      <c r="F53" s="48"/>
      <c r="G53" s="48"/>
      <c r="H53" s="48">
        <f t="shared" si="2"/>
        <v>16481700</v>
      </c>
      <c r="I53" s="48">
        <v>16481700</v>
      </c>
      <c r="J53" s="48"/>
      <c r="K53" s="48"/>
      <c r="L53" s="48"/>
      <c r="M53" s="48">
        <f t="shared" si="3"/>
        <v>0</v>
      </c>
      <c r="N53" s="48"/>
      <c r="O53" s="48"/>
      <c r="P53" s="48"/>
      <c r="Q53" s="48"/>
      <c r="R53" s="48">
        <f t="shared" si="4"/>
        <v>0</v>
      </c>
      <c r="S53" s="48"/>
      <c r="T53" s="48"/>
      <c r="U53" s="48"/>
      <c r="V53" s="48"/>
      <c r="W53" s="48">
        <f t="shared" si="5"/>
        <v>0</v>
      </c>
      <c r="X53" s="48"/>
      <c r="Y53" s="48"/>
      <c r="Z53" s="48"/>
      <c r="AA53" s="48"/>
      <c r="AB53" s="48">
        <f t="shared" si="0"/>
        <v>17116200</v>
      </c>
      <c r="AC53" s="49"/>
      <c r="AD53" s="50">
        <f t="shared" si="6"/>
        <v>17116200</v>
      </c>
      <c r="AE53" s="50">
        <f t="shared" si="6"/>
        <v>0</v>
      </c>
      <c r="AF53" s="50">
        <f t="shared" si="6"/>
        <v>0</v>
      </c>
      <c r="AG53" s="50">
        <f t="shared" si="6"/>
        <v>0</v>
      </c>
      <c r="AH53" s="50">
        <f t="shared" si="7"/>
        <v>17116200</v>
      </c>
    </row>
    <row r="54" spans="1:34" ht="18.75">
      <c r="A54" s="47"/>
      <c r="B54" s="37" t="s">
        <v>77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9"/>
      <c r="AD54" s="50">
        <f t="shared" si="6"/>
        <v>0</v>
      </c>
      <c r="AE54" s="50">
        <f t="shared" si="6"/>
        <v>0</v>
      </c>
      <c r="AF54" s="50">
        <f t="shared" si="6"/>
        <v>0</v>
      </c>
      <c r="AG54" s="50">
        <f t="shared" si="6"/>
        <v>0</v>
      </c>
      <c r="AH54" s="50">
        <f t="shared" si="7"/>
        <v>0</v>
      </c>
    </row>
    <row r="55" spans="1:34" ht="18.75">
      <c r="A55" s="55"/>
      <c r="B55" s="36" t="s">
        <v>15</v>
      </c>
      <c r="C55" s="56">
        <f aca="true" t="shared" si="9" ref="C55:AB55">SUM(C7:C54)</f>
        <v>153016700</v>
      </c>
      <c r="D55" s="56">
        <f t="shared" si="9"/>
        <v>107416000</v>
      </c>
      <c r="E55" s="56">
        <f t="shared" si="9"/>
        <v>0</v>
      </c>
      <c r="F55" s="56">
        <f t="shared" si="9"/>
        <v>1011100</v>
      </c>
      <c r="G55" s="56">
        <f t="shared" si="9"/>
        <v>44589600</v>
      </c>
      <c r="H55" s="56">
        <f t="shared" si="9"/>
        <v>1055012000</v>
      </c>
      <c r="I55" s="56">
        <f t="shared" si="9"/>
        <v>803741000</v>
      </c>
      <c r="J55" s="56">
        <f t="shared" si="9"/>
        <v>0</v>
      </c>
      <c r="K55" s="56">
        <f t="shared" si="9"/>
        <v>13562100</v>
      </c>
      <c r="L55" s="56">
        <f t="shared" si="9"/>
        <v>237708900</v>
      </c>
      <c r="M55" s="56">
        <f t="shared" si="9"/>
        <v>147709500</v>
      </c>
      <c r="N55" s="56">
        <f t="shared" si="9"/>
        <v>13558700</v>
      </c>
      <c r="O55" s="56">
        <f t="shared" si="9"/>
        <v>122195800</v>
      </c>
      <c r="P55" s="56">
        <f t="shared" si="9"/>
        <v>0</v>
      </c>
      <c r="Q55" s="56">
        <f t="shared" si="9"/>
        <v>11955000</v>
      </c>
      <c r="R55" s="56">
        <f t="shared" si="9"/>
        <v>120720600</v>
      </c>
      <c r="S55" s="56">
        <f t="shared" si="9"/>
        <v>61144400</v>
      </c>
      <c r="T55" s="56">
        <f t="shared" si="9"/>
        <v>0</v>
      </c>
      <c r="U55" s="56">
        <f t="shared" si="9"/>
        <v>49367900</v>
      </c>
      <c r="V55" s="56">
        <f t="shared" si="9"/>
        <v>10208300</v>
      </c>
      <c r="W55" s="56">
        <f t="shared" si="9"/>
        <v>93797800</v>
      </c>
      <c r="X55" s="56">
        <f t="shared" si="9"/>
        <v>47143900</v>
      </c>
      <c r="Y55" s="56">
        <f t="shared" si="9"/>
        <v>39282800</v>
      </c>
      <c r="Z55" s="56">
        <f t="shared" si="9"/>
        <v>1549200</v>
      </c>
      <c r="AA55" s="56">
        <f t="shared" si="9"/>
        <v>5821900</v>
      </c>
      <c r="AB55" s="56">
        <f t="shared" si="9"/>
        <v>1570256600</v>
      </c>
      <c r="AC55" s="49"/>
      <c r="AD55" s="57">
        <f t="shared" si="6"/>
        <v>1033004000</v>
      </c>
      <c r="AE55" s="57">
        <f t="shared" si="6"/>
        <v>161478600</v>
      </c>
      <c r="AF55" s="57">
        <f t="shared" si="6"/>
        <v>65490300</v>
      </c>
      <c r="AG55" s="57">
        <f t="shared" si="6"/>
        <v>310283700</v>
      </c>
      <c r="AH55" s="57">
        <f t="shared" si="7"/>
        <v>1570256600</v>
      </c>
    </row>
    <row r="56" spans="1:34" ht="18.75">
      <c r="A56" s="5" t="s">
        <v>78</v>
      </c>
      <c r="AD56" s="58"/>
      <c r="AE56" s="58"/>
      <c r="AF56" s="58"/>
      <c r="AG56" s="58"/>
      <c r="AH56" s="59"/>
    </row>
    <row r="57" spans="28:31" ht="18.75">
      <c r="AB57" s="51"/>
      <c r="AE57" s="60"/>
    </row>
    <row r="58" spans="28:30" ht="18.75">
      <c r="AB58" s="61"/>
      <c r="AD58" s="51"/>
    </row>
    <row r="59" ht="18.75">
      <c r="AB59" s="61"/>
    </row>
    <row r="60" ht="18.75">
      <c r="AB60" s="51"/>
    </row>
  </sheetData>
  <sheetProtection/>
  <mergeCells count="2">
    <mergeCell ref="A1:AB1"/>
    <mergeCell ref="C4:AB4"/>
  </mergeCells>
  <printOptions/>
  <pageMargins left="0.55" right="0.1968503937007874" top="0.19" bottom="0.2" header="0.17" footer="0.21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2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7" sqref="C17"/>
    </sheetView>
  </sheetViews>
  <sheetFormatPr defaultColWidth="9.140625" defaultRowHeight="21.75"/>
  <cols>
    <col min="1" max="1" width="5.140625" style="1" customWidth="1"/>
    <col min="2" max="2" width="46.28125" style="1" customWidth="1"/>
    <col min="3" max="6" width="15.7109375" style="1" customWidth="1"/>
    <col min="7" max="7" width="13.7109375" style="1" customWidth="1"/>
    <col min="8" max="8" width="15.7109375" style="1" customWidth="1"/>
    <col min="9" max="16384" width="9.140625" style="1" customWidth="1"/>
  </cols>
  <sheetData>
    <row r="2" spans="1:8" ht="24.75">
      <c r="A2" s="62" t="s">
        <v>19</v>
      </c>
      <c r="B2" s="62"/>
      <c r="C2" s="62"/>
      <c r="D2" s="62"/>
      <c r="E2" s="62"/>
      <c r="F2" s="62"/>
      <c r="G2" s="62"/>
      <c r="H2" s="62"/>
    </row>
    <row r="3" spans="1:8" ht="21">
      <c r="A3" s="5"/>
      <c r="B3" s="5"/>
      <c r="C3" s="5"/>
      <c r="D3" s="5"/>
      <c r="E3" s="5"/>
      <c r="F3" s="5"/>
      <c r="G3" s="5"/>
      <c r="H3" s="5"/>
    </row>
    <row r="4" spans="1:8" ht="21">
      <c r="A4" s="6"/>
      <c r="B4" s="6"/>
      <c r="C4" s="6"/>
      <c r="D4" s="6"/>
      <c r="E4" s="6"/>
      <c r="F4" s="6"/>
      <c r="G4" s="6"/>
      <c r="H4" s="6"/>
    </row>
    <row r="5" spans="1:8" ht="21">
      <c r="A5" s="8"/>
      <c r="B5" s="8"/>
      <c r="C5" s="66" t="s">
        <v>8</v>
      </c>
      <c r="D5" s="67"/>
      <c r="E5" s="67"/>
      <c r="F5" s="67"/>
      <c r="G5" s="67"/>
      <c r="H5" s="68"/>
    </row>
    <row r="6" spans="1:8" ht="21">
      <c r="A6" s="9" t="s">
        <v>0</v>
      </c>
      <c r="B6" s="10" t="s">
        <v>9</v>
      </c>
      <c r="C6" s="11" t="s">
        <v>2</v>
      </c>
      <c r="D6" s="11" t="s">
        <v>2</v>
      </c>
      <c r="E6" s="11" t="s">
        <v>2</v>
      </c>
      <c r="F6" s="11" t="s">
        <v>2</v>
      </c>
      <c r="G6" s="11" t="s">
        <v>2</v>
      </c>
      <c r="H6" s="11" t="s">
        <v>1</v>
      </c>
    </row>
    <row r="7" spans="1:8" ht="21">
      <c r="A7" s="12"/>
      <c r="B7" s="13"/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/>
    </row>
    <row r="8" spans="1:8" ht="21">
      <c r="A8" s="27">
        <v>1</v>
      </c>
      <c r="B8" s="15" t="s">
        <v>17</v>
      </c>
      <c r="C8" s="16">
        <f aca="true" t="shared" si="0" ref="C8:H8">SUM(C9:C12)</f>
        <v>457495700</v>
      </c>
      <c r="D8" s="16">
        <f t="shared" si="0"/>
        <v>83599200</v>
      </c>
      <c r="E8" s="16">
        <f t="shared" si="0"/>
        <v>45320000</v>
      </c>
      <c r="F8" s="16">
        <f t="shared" si="0"/>
        <v>103304100</v>
      </c>
      <c r="G8" s="16">
        <f t="shared" si="0"/>
        <v>0</v>
      </c>
      <c r="H8" s="16">
        <f t="shared" si="0"/>
        <v>689719000</v>
      </c>
    </row>
    <row r="9" spans="1:8" s="4" customFormat="1" ht="21">
      <c r="A9" s="17"/>
      <c r="B9" s="18" t="s">
        <v>10</v>
      </c>
      <c r="C9" s="19">
        <v>405639600</v>
      </c>
      <c r="D9" s="19">
        <v>81511900</v>
      </c>
      <c r="E9" s="19">
        <v>45320000</v>
      </c>
      <c r="F9" s="19">
        <v>68338800</v>
      </c>
      <c r="G9" s="19"/>
      <c r="H9" s="19">
        <f>SUM(C9:G9)</f>
        <v>600810300</v>
      </c>
    </row>
    <row r="10" spans="1:8" s="4" customFormat="1" ht="23.25" customHeight="1">
      <c r="A10" s="17"/>
      <c r="B10" s="20" t="s">
        <v>11</v>
      </c>
      <c r="C10" s="21">
        <v>23680000</v>
      </c>
      <c r="D10" s="21">
        <v>776600</v>
      </c>
      <c r="E10" s="21">
        <v>0</v>
      </c>
      <c r="F10" s="21">
        <v>60000</v>
      </c>
      <c r="G10" s="21"/>
      <c r="H10" s="21">
        <f>SUM(C10:G10)</f>
        <v>24516600</v>
      </c>
    </row>
    <row r="11" spans="1:8" s="4" customFormat="1" ht="23.25" customHeight="1">
      <c r="A11" s="17"/>
      <c r="B11" s="20" t="s">
        <v>12</v>
      </c>
      <c r="C11" s="21">
        <v>18400700</v>
      </c>
      <c r="D11" s="21">
        <v>667500</v>
      </c>
      <c r="E11" s="21"/>
      <c r="F11" s="21">
        <v>160000</v>
      </c>
      <c r="G11" s="21"/>
      <c r="H11" s="21">
        <f>SUM(C11:G11)</f>
        <v>19228200</v>
      </c>
    </row>
    <row r="12" spans="1:8" s="4" customFormat="1" ht="21.75" customHeight="1">
      <c r="A12" s="17"/>
      <c r="B12" s="20" t="s">
        <v>13</v>
      </c>
      <c r="C12" s="21">
        <v>9775400</v>
      </c>
      <c r="D12" s="21">
        <v>643200</v>
      </c>
      <c r="E12" s="21"/>
      <c r="F12" s="21">
        <v>34745300</v>
      </c>
      <c r="G12" s="21"/>
      <c r="H12" s="21">
        <f>SUM(C12:G12)</f>
        <v>45163900</v>
      </c>
    </row>
    <row r="13" spans="1:8" s="3" customFormat="1" ht="21">
      <c r="A13" s="27">
        <v>2</v>
      </c>
      <c r="B13" s="29" t="s">
        <v>18</v>
      </c>
      <c r="C13" s="30">
        <f aca="true" t="shared" si="1" ref="C13:H13">SUM(C14)</f>
        <v>1176200</v>
      </c>
      <c r="D13" s="30">
        <f t="shared" si="1"/>
        <v>23900</v>
      </c>
      <c r="E13" s="30">
        <f t="shared" si="1"/>
        <v>0</v>
      </c>
      <c r="F13" s="30">
        <f t="shared" si="1"/>
        <v>1690000</v>
      </c>
      <c r="G13" s="30">
        <f t="shared" si="1"/>
        <v>0</v>
      </c>
      <c r="H13" s="30">
        <f t="shared" si="1"/>
        <v>2890100</v>
      </c>
    </row>
    <row r="14" spans="1:8" ht="21">
      <c r="A14" s="7"/>
      <c r="B14" s="32" t="s">
        <v>14</v>
      </c>
      <c r="C14" s="33">
        <v>1176200</v>
      </c>
      <c r="D14" s="33">
        <v>23900</v>
      </c>
      <c r="E14" s="33"/>
      <c r="F14" s="33">
        <v>1690000</v>
      </c>
      <c r="G14" s="33"/>
      <c r="H14" s="34">
        <f>SUM(C14:G14)</f>
        <v>2890100</v>
      </c>
    </row>
    <row r="15" spans="1:8" ht="21" customHeight="1">
      <c r="A15" s="27">
        <v>3</v>
      </c>
      <c r="B15" s="28" t="s">
        <v>21</v>
      </c>
      <c r="C15" s="31">
        <f>SUM(C16)</f>
        <v>7666800</v>
      </c>
      <c r="D15" s="31">
        <f>SUM(D16)</f>
        <v>667100</v>
      </c>
      <c r="E15" s="31">
        <f>SUM(E16)</f>
        <v>0</v>
      </c>
      <c r="F15" s="31">
        <f>SUM(F16)</f>
        <v>3924900</v>
      </c>
      <c r="G15" s="31">
        <f>SUM(G16)</f>
        <v>0</v>
      </c>
      <c r="H15" s="21">
        <f>SUM(C15:G15)</f>
        <v>12258800</v>
      </c>
    </row>
    <row r="16" spans="1:8" ht="21" customHeight="1">
      <c r="A16" s="22"/>
      <c r="B16" s="20" t="s">
        <v>22</v>
      </c>
      <c r="C16" s="23">
        <v>7666800</v>
      </c>
      <c r="D16" s="23">
        <v>667100</v>
      </c>
      <c r="E16" s="23"/>
      <c r="F16" s="23">
        <v>3924900</v>
      </c>
      <c r="G16" s="23"/>
      <c r="H16" s="19">
        <f>SUM(C16:G16)</f>
        <v>12258800</v>
      </c>
    </row>
    <row r="17" spans="1:8" s="2" customFormat="1" ht="21.75" thickBot="1">
      <c r="A17" s="24"/>
      <c r="B17" s="25" t="s">
        <v>15</v>
      </c>
      <c r="C17" s="26">
        <f aca="true" t="shared" si="2" ref="C17:H17">SUM(C8,C13,C15)</f>
        <v>466338700</v>
      </c>
      <c r="D17" s="26">
        <f t="shared" si="2"/>
        <v>84290200</v>
      </c>
      <c r="E17" s="26">
        <f t="shared" si="2"/>
        <v>45320000</v>
      </c>
      <c r="F17" s="26">
        <f t="shared" si="2"/>
        <v>108919000</v>
      </c>
      <c r="G17" s="26">
        <f t="shared" si="2"/>
        <v>0</v>
      </c>
      <c r="H17" s="26">
        <f t="shared" si="2"/>
        <v>704867900</v>
      </c>
    </row>
    <row r="18" spans="1:8" ht="9" customHeight="1" thickTop="1">
      <c r="A18" s="5"/>
      <c r="B18" s="5"/>
      <c r="C18" s="5"/>
      <c r="D18" s="5"/>
      <c r="E18" s="5"/>
      <c r="F18" s="5"/>
      <c r="G18" s="5"/>
      <c r="H18" s="5"/>
    </row>
    <row r="19" spans="1:8" ht="21">
      <c r="A19" s="5" t="s">
        <v>20</v>
      </c>
      <c r="B19" s="5"/>
      <c r="C19" s="5"/>
      <c r="D19" s="5"/>
      <c r="E19" s="5"/>
      <c r="F19" s="5"/>
      <c r="G19" s="5"/>
      <c r="H19" s="5"/>
    </row>
    <row r="20" spans="1:8" ht="21">
      <c r="A20" s="5" t="s">
        <v>16</v>
      </c>
      <c r="B20" s="5"/>
      <c r="C20" s="5"/>
      <c r="D20" s="5"/>
      <c r="E20" s="5"/>
      <c r="F20" s="5"/>
      <c r="G20" s="5"/>
      <c r="H20" s="5"/>
    </row>
    <row r="21" spans="1:8" ht="21">
      <c r="A21" s="5"/>
      <c r="B21" s="5"/>
      <c r="C21" s="5"/>
      <c r="D21" s="5"/>
      <c r="E21" s="5"/>
      <c r="F21" s="5"/>
      <c r="G21" s="5"/>
      <c r="H21" s="5"/>
    </row>
  </sheetData>
  <sheetProtection/>
  <mergeCells count="2">
    <mergeCell ref="A2:H2"/>
    <mergeCell ref="C5:H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ศศิกานต์ เกิดแสงสุริยงค์</cp:lastModifiedBy>
  <cp:lastPrinted>2012-07-06T06:59:50Z</cp:lastPrinted>
  <dcterms:created xsi:type="dcterms:W3CDTF">2005-09-15T10:12:34Z</dcterms:created>
  <dcterms:modified xsi:type="dcterms:W3CDTF">2012-11-05T03:40:35Z</dcterms:modified>
  <cp:category/>
  <cp:version/>
  <cp:contentType/>
  <cp:contentStatus/>
</cp:coreProperties>
</file>